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nnual Report 2023\2024\Finalised published sheet\Final - General\"/>
    </mc:Choice>
  </mc:AlternateContent>
  <bookViews>
    <workbookView xWindow="0" yWindow="0" windowWidth="23040" windowHeight="10512" tabRatio="903"/>
  </bookViews>
  <sheets>
    <sheet name="Cover" sheetId="1" r:id="rId1"/>
    <sheet name="Abbreviations" sheetId="19" r:id="rId2"/>
    <sheet name="Notes" sheetId="18" r:id="rId3"/>
    <sheet name="Content" sheetId="2" r:id="rId4"/>
    <sheet name="1.Market Share" sheetId="3" r:id="rId5"/>
    <sheet name="2.GWP - Segment Wise" sheetId="4" r:id="rId6"/>
    <sheet name="3.Reinsurance &amp; Retention " sheetId="5" r:id="rId7"/>
    <sheet name="4.GWP - Misc. Insurance" sheetId="6" r:id="rId8"/>
    <sheet name="5.Number of Policies " sheetId="7" r:id="rId9"/>
    <sheet name="6.Policies Inforce " sheetId="8" r:id="rId10"/>
    <sheet name="7.Expense Analysis -overall" sheetId="9" r:id="rId11"/>
    <sheet name="8.Expense Analysis - Classwise" sheetId="10" r:id="rId12"/>
    <sheet name="9. Claims settlements" sheetId="37" r:id="rId13"/>
    <sheet name="10.Concentration of assets I" sheetId="11" r:id="rId14"/>
    <sheet name="11.Concentration of assest II" sheetId="12" r:id="rId15"/>
    <sheet name="12. Credit Quality" sheetId="17" r:id="rId16"/>
    <sheet name="13.TAC and CAR" sheetId="16" r:id="rId17"/>
    <sheet name="14.TAC" sheetId="13" r:id="rId18"/>
    <sheet name="15.RCR " sheetId="15" r:id="rId19"/>
    <sheet name="16. GWP Class &amp; Com. Wise " sheetId="27" r:id="rId20"/>
    <sheet name="17. Retention  " sheetId="31" r:id="rId21"/>
    <sheet name="18. Reinsurance Premium" sheetId="32" r:id="rId22"/>
    <sheet name="19. Earned premium" sheetId="28" r:id="rId23"/>
    <sheet name="20.Concen Assets-Companywis " sheetId="24" r:id="rId24"/>
    <sheet name="21.TAC,CAR,RCR " sheetId="14" r:id="rId25"/>
    <sheet name="22. TAC" sheetId="25" r:id="rId26"/>
    <sheet name="23. RCR" sheetId="26" r:id="rId27"/>
    <sheet name="24. Claims Incurred" sheetId="29" r:id="rId28"/>
    <sheet name="25. Combined Ratio-Com wise" sheetId="30" r:id="rId29"/>
    <sheet name="26. BS 2024 " sheetId="33" r:id="rId30"/>
    <sheet name="27. BS 2023 " sheetId="34" r:id="rId31"/>
    <sheet name="28. P &amp; L - 2024" sheetId="35" r:id="rId32"/>
    <sheet name="29.P &amp; L- 2023 " sheetId="36" r:id="rId33"/>
  </sheets>
  <externalReferences>
    <externalReference r:id="rId34"/>
    <externalReference r:id="rId35"/>
  </externalReferences>
  <definedNames>
    <definedName name="_xlnm._FilterDatabase" localSheetId="23" hidden="1">'20.Concen Assets-Companywis '!$B$3:$K$19</definedName>
    <definedName name="_xlnm._FilterDatabase" localSheetId="29" hidden="1">'26. BS 2024 '!$I$1:$I$742</definedName>
    <definedName name="_xlnm.Print_Area" localSheetId="4">'1.Market Share'!$A$1:$M$71</definedName>
    <definedName name="_xlnm.Print_Area" localSheetId="13">'10.Concentration of assets I'!$A$1:$G$27</definedName>
    <definedName name="_xlnm.Print_Area" localSheetId="14">'11.Concentration of assest II'!$A$1:$J$73</definedName>
    <definedName name="_xlnm.Print_Area" localSheetId="15">'12. Credit Quality'!$A$1:$K$43</definedName>
    <definedName name="_xlnm.Print_Area" localSheetId="16">'13.TAC and CAR'!$A$1:$J$42</definedName>
    <definedName name="_xlnm.Print_Area" localSheetId="17">'14.TAC'!$A$1:$H$54</definedName>
    <definedName name="_xlnm.Print_Area" localSheetId="18">'15.RCR '!$A$1:$H$17</definedName>
    <definedName name="_xlnm.Print_Area" localSheetId="19">'16. GWP Class &amp; Com. Wise '!$A$1:$J$104</definedName>
    <definedName name="_xlnm.Print_Area" localSheetId="20">'17. Retention  '!$A$1:$H$49</definedName>
    <definedName name="_xlnm.Print_Area" localSheetId="21">'18. Reinsurance Premium'!$A$1:$I$120</definedName>
    <definedName name="_xlnm.Print_Area" localSheetId="22">'19. Earned premium'!$A$1:$I$116</definedName>
    <definedName name="_xlnm.Print_Area" localSheetId="5">'2.GWP - Segment Wise'!$A$1:$M$16</definedName>
    <definedName name="_xlnm.Print_Area" localSheetId="23">'20.Concen Assets-Companywis '!$A$1:$Y$39</definedName>
    <definedName name="_xlnm.Print_Area" localSheetId="24">'21.TAC,CAR,RCR '!$A$1:$I$24</definedName>
    <definedName name="_xlnm.Print_Area" localSheetId="25">'22. TAC'!$A$1:$H$24</definedName>
    <definedName name="_xlnm.Print_Area" localSheetId="26">'23. RCR'!$A$1:$K$41</definedName>
    <definedName name="_xlnm.Print_Area" localSheetId="27">'24. Claims Incurred'!$A$1:$I$124</definedName>
    <definedName name="_xlnm.Print_Area" localSheetId="28">'25. Combined Ratio-Com wise'!$A$1:$H$24</definedName>
    <definedName name="_xlnm.Print_Area" localSheetId="29">'26. BS 2024 '!$A$1:$H$740</definedName>
    <definedName name="_xlnm.Print_Area" localSheetId="30">'27. BS 2023 '!$A$1:$H$725</definedName>
    <definedName name="_xlnm.Print_Area" localSheetId="31">'28. P &amp; L - 2024'!$A$1:$L$551</definedName>
    <definedName name="_xlnm.Print_Area" localSheetId="32">'29.P &amp; L- 2023 '!$A$1:$L$558</definedName>
    <definedName name="_xlnm.Print_Area" localSheetId="6">'3.Reinsurance &amp; Retention '!$A$1:$H$38</definedName>
    <definedName name="_xlnm.Print_Area" localSheetId="7">'4.GWP - Misc. Insurance'!$A$1:$E$25</definedName>
    <definedName name="_xlnm.Print_Area" localSheetId="8">'5.Number of Policies '!$A$1:$H$16</definedName>
    <definedName name="_xlnm.Print_Area" localSheetId="9">'6.Policies Inforce '!$A$1:$H$27</definedName>
    <definedName name="_xlnm.Print_Area" localSheetId="10">'7.Expense Analysis -overall'!$A$1:$H$43</definedName>
    <definedName name="_xlnm.Print_Area" localSheetId="11">'8.Expense Analysis - Classwise'!$A$1:$H$57</definedName>
    <definedName name="_xlnm.Print_Area" localSheetId="12">'9. Claims settlements'!$A$1:$O$62</definedName>
    <definedName name="_xlnm.Print_Area" localSheetId="1">Abbreviations!$A$1:$F$21</definedName>
    <definedName name="_xlnm.Print_Area" localSheetId="3">Content!$A$1:$D$39</definedName>
    <definedName name="_xlnm.Print_Area" localSheetId="0">Cover!$A$1:$Z$39</definedName>
    <definedName name="_xlnm.Print_Area" localSheetId="2">Notes!$A$1:$O$16</definedName>
    <definedName name="Z_2ACFE167_4169_43A6_9AB2_59D5A2DA2DB4_.wvu.Cols" localSheetId="20" hidden="1">'17. Retention  '!#REF!</definedName>
    <definedName name="Z_2ACFE167_4169_43A6_9AB2_59D5A2DA2DB4_.wvu.PrintArea" localSheetId="19" hidden="1">'16. GWP Class &amp; Com. Wise '!$B$153:$I$181</definedName>
    <definedName name="Z_2ACFE167_4169_43A6_9AB2_59D5A2DA2DB4_.wvu.PrintArea" localSheetId="21" hidden="1">'18. Reinsurance Premium'!$B$1:$I$172</definedName>
    <definedName name="Z_2ACFE167_4169_43A6_9AB2_59D5A2DA2DB4_.wvu.PrintArea" localSheetId="22" hidden="1">'19. Earned premium'!$A$119:$I$172</definedName>
    <definedName name="Z_2ACFE167_4169_43A6_9AB2_59D5A2DA2DB4_.wvu.PrintArea" localSheetId="23" hidden="1">'20.Concen Assets-Companywis '!$A$1:$K$44</definedName>
    <definedName name="Z_2ACFE167_4169_43A6_9AB2_59D5A2DA2DB4_.wvu.PrintArea" localSheetId="27" hidden="1">'24. Claims Incurred'!$A$151:$H$154</definedName>
    <definedName name="Z_2ACFE167_4169_43A6_9AB2_59D5A2DA2DB4_.wvu.PrintArea" localSheetId="31" hidden="1">'28. P &amp; L - 2024'!$A$1:$K$569</definedName>
    <definedName name="Z_2ACFE167_4169_43A6_9AB2_59D5A2DA2DB4_.wvu.PrintTitles" localSheetId="23" hidden="1">'20.Concen Assets-Companywis '!$3:$3</definedName>
    <definedName name="Z_2ACFE167_4169_43A6_9AB2_59D5A2DA2DB4_.wvu.Rows" localSheetId="21" hidden="1">'18. Reinsurance Premium'!$144:$144</definedName>
    <definedName name="Z_46F31544_8E6F_41C5_8628_1D6EE074AF15_.wvu.PrintArea" localSheetId="19" hidden="1">'16. GWP Class &amp; Com. Wise '!$B$153:$I$181</definedName>
    <definedName name="Z_46F31544_8E6F_41C5_8628_1D6EE074AF15_.wvu.PrintArea" localSheetId="21" hidden="1">'18. Reinsurance Premium'!$B$1:$I$172</definedName>
    <definedName name="Z_46F31544_8E6F_41C5_8628_1D6EE074AF15_.wvu.PrintArea" localSheetId="22" hidden="1">'19. Earned premium'!$A$119:$I$172</definedName>
    <definedName name="Z_46F31544_8E6F_41C5_8628_1D6EE074AF15_.wvu.PrintArea" localSheetId="23" hidden="1">'20.Concen Assets-Companywis '!$A$1:$K$43</definedName>
    <definedName name="Z_46F31544_8E6F_41C5_8628_1D6EE074AF15_.wvu.PrintArea" localSheetId="27" hidden="1">'24. Claims Incurred'!$A$151:$H$154</definedName>
    <definedName name="Z_46F31544_8E6F_41C5_8628_1D6EE074AF15_.wvu.PrintTitles" localSheetId="23" hidden="1">'20.Concen Assets-Companywis '!$3:$3</definedName>
    <definedName name="Z_46F31544_8E6F_41C5_8628_1D6EE074AF15_.wvu.Rows" localSheetId="21" hidden="1">'18. Reinsurance Premium'!$144:$144</definedName>
    <definedName name="Z_5E394B0B_7867_4722_9497_A93AB2A9A773_.wvu.Cols" localSheetId="30" hidden="1">'27. BS 2023 '!#REF!</definedName>
    <definedName name="Z_5E394B0B_7867_4722_9497_A93AB2A9A773_.wvu.PrintArea" localSheetId="19" hidden="1">'16. GWP Class &amp; Com. Wise '!$B$155:$I$179</definedName>
    <definedName name="Z_5E394B0B_7867_4722_9497_A93AB2A9A773_.wvu.PrintArea" localSheetId="20" hidden="1">'17. Retention  '!$B$3:$C$51</definedName>
    <definedName name="Z_5E394B0B_7867_4722_9497_A93AB2A9A773_.wvu.PrintArea" localSheetId="21" hidden="1">'18. Reinsurance Premium'!$B$1:$H$170</definedName>
    <definedName name="Z_5E394B0B_7867_4722_9497_A93AB2A9A773_.wvu.PrintArea" localSheetId="22" hidden="1">'19. Earned premium'!$B$143:$H$164</definedName>
    <definedName name="Z_5E394B0B_7867_4722_9497_A93AB2A9A773_.wvu.PrintArea" localSheetId="23" hidden="1">'20.Concen Assets-Companywis '!$B$23:$J$36</definedName>
    <definedName name="Z_5E394B0B_7867_4722_9497_A93AB2A9A773_.wvu.PrintArea" localSheetId="27" hidden="1">'24. Claims Incurred'!$B$3:$H$151</definedName>
    <definedName name="Z_5E394B0B_7867_4722_9497_A93AB2A9A773_.wvu.PrintArea" localSheetId="29" hidden="1">'26. BS 2024 '!$C$1:$H$49</definedName>
    <definedName name="Z_5E394B0B_7867_4722_9497_A93AB2A9A773_.wvu.PrintArea" localSheetId="31" hidden="1">'28. P &amp; L - 2024'!$B$373:$K$405</definedName>
    <definedName name="Z_5E394B0B_7867_4722_9497_A93AB2A9A773_.wvu.PrintArea" localSheetId="32" hidden="1">'29.P &amp; L- 2023 '!$B$377:$K$408</definedName>
    <definedName name="Z_5E394B0B_7867_4722_9497_A93AB2A9A773_.wvu.Rows" localSheetId="29" hidden="1">'26. BS 2024 '!$598:$598</definedName>
    <definedName name="Z_5E394B0B_7867_4722_9497_A93AB2A9A773_.wvu.Rows" localSheetId="30" hidden="1">'27. BS 2023 '!#REF!</definedName>
    <definedName name="Z_8A2AFBA4_BC0D_47DB_BC87_22A66B6E47A0_.wvu.Cols" localSheetId="20" hidden="1">'17. Retention  '!#REF!</definedName>
    <definedName name="Z_967E0446_E234_427F_8E57_7FE287052E2E_.wvu.Cols" localSheetId="20" hidden="1">'17. Retention  '!#REF!</definedName>
    <definedName name="Z_967E0446_E234_427F_8E57_7FE287052E2E_.wvu.PrintArea" localSheetId="19" hidden="1">'16. GWP Class &amp; Com. Wise '!$B$153:$I$181</definedName>
    <definedName name="Z_967E0446_E234_427F_8E57_7FE287052E2E_.wvu.PrintArea" localSheetId="21" hidden="1">'18. Reinsurance Premium'!$B$1:$I$172</definedName>
    <definedName name="Z_967E0446_E234_427F_8E57_7FE287052E2E_.wvu.PrintArea" localSheetId="22" hidden="1">'19. Earned premium'!$A$119:$I$172</definedName>
    <definedName name="Z_967E0446_E234_427F_8E57_7FE287052E2E_.wvu.PrintArea" localSheetId="23" hidden="1">'20.Concen Assets-Companywis '!$A$1:$K$44</definedName>
    <definedName name="Z_967E0446_E234_427F_8E57_7FE287052E2E_.wvu.PrintArea" localSheetId="27" hidden="1">'24. Claims Incurred'!$A$151:$H$154</definedName>
    <definedName name="Z_967E0446_E234_427F_8E57_7FE287052E2E_.wvu.PrintArea" localSheetId="31" hidden="1">'28. P &amp; L - 2024'!$A$1:$K$569</definedName>
    <definedName name="Z_967E0446_E234_427F_8E57_7FE287052E2E_.wvu.PrintTitles" localSheetId="23" hidden="1">'20.Concen Assets-Companywis '!$3:$3</definedName>
    <definedName name="Z_967E0446_E234_427F_8E57_7FE287052E2E_.wvu.Rows" localSheetId="21" hidden="1">'18. Reinsurance Premium'!$144:$144</definedName>
    <definedName name="Z_B1E1B596_A9A1_411D_A882_A48CB025B978_.wvu.Cols" localSheetId="29" hidden="1">'26. BS 2024 '!$D:$D</definedName>
    <definedName name="Z_B1E1B596_A9A1_411D_A882_A48CB025B978_.wvu.PrintArea" localSheetId="19" hidden="1">'16. GWP Class &amp; Com. Wise '!$A$1:$I$181</definedName>
    <definedName name="Z_B1E1B596_A9A1_411D_A882_A48CB025B978_.wvu.PrintArea" localSheetId="21" hidden="1">'18. Reinsurance Premium'!$B$1:$H$190</definedName>
    <definedName name="Z_B1E1B596_A9A1_411D_A882_A48CB025B978_.wvu.PrintArea" localSheetId="22" hidden="1">'19. Earned premium'!$A$119:$H$172</definedName>
    <definedName name="Z_B1E1B596_A9A1_411D_A882_A48CB025B978_.wvu.PrintArea" localSheetId="23" hidden="1">'20.Concen Assets-Companywis '!$A$1:$K$41</definedName>
    <definedName name="Z_B1E1B596_A9A1_411D_A882_A48CB025B978_.wvu.PrintArea" localSheetId="27" hidden="1">'24. Claims Incurred'!$A$3:$H$154</definedName>
    <definedName name="Z_B1E1B596_A9A1_411D_A882_A48CB025B978_.wvu.PrintArea" localSheetId="31" hidden="1">'28. P &amp; L - 2024'!$A$1:$K$569</definedName>
    <definedName name="Z_B1E1B596_A9A1_411D_A882_A48CB025B978_.wvu.Rows" localSheetId="29" hidden="1">'26. BS 2024 '!$598:$598</definedName>
    <definedName name="Z_B1E1B596_A9A1_411D_A882_A48CB025B978_.wvu.Rows" localSheetId="30" hidden="1">'27. BS 2023 '!#REF!</definedName>
    <definedName name="Z_B2E1A0C6_5BA1_4CF1_B412_16D81FCDF11F_.wvu.Cols" localSheetId="20" hidden="1">'17. Retention  '!#REF!</definedName>
    <definedName name="Z_B2E1A0C6_5BA1_4CF1_B412_16D81FCDF11F_.wvu.PrintArea" localSheetId="19" hidden="1">'16. GWP Class &amp; Com. Wise '!$B$153:$I$181</definedName>
    <definedName name="Z_B2E1A0C6_5BA1_4CF1_B412_16D81FCDF11F_.wvu.PrintArea" localSheetId="21" hidden="1">'18. Reinsurance Premium'!$B$1:$I$172</definedName>
    <definedName name="Z_B2E1A0C6_5BA1_4CF1_B412_16D81FCDF11F_.wvu.PrintArea" localSheetId="22" hidden="1">'19. Earned premium'!$A$119:$I$172</definedName>
    <definedName name="Z_B2E1A0C6_5BA1_4CF1_B412_16D81FCDF11F_.wvu.PrintArea" localSheetId="23" hidden="1">'20.Concen Assets-Companywis '!$A$1:$K$44</definedName>
    <definedName name="Z_B2E1A0C6_5BA1_4CF1_B412_16D81FCDF11F_.wvu.PrintArea" localSheetId="27" hidden="1">'24. Claims Incurred'!$A$151:$H$154</definedName>
    <definedName name="Z_B2E1A0C6_5BA1_4CF1_B412_16D81FCDF11F_.wvu.PrintArea" localSheetId="31" hidden="1">'28. P &amp; L - 2024'!$A$5:$K$569</definedName>
    <definedName name="Z_B2E1A0C6_5BA1_4CF1_B412_16D81FCDF11F_.wvu.PrintTitles" localSheetId="23" hidden="1">'20.Concen Assets-Companywis '!$3:$3</definedName>
    <definedName name="Z_B2E1A0C6_5BA1_4CF1_B412_16D81FCDF11F_.wvu.Rows" localSheetId="21" hidden="1">'18. Reinsurance Premium'!$144:$144</definedName>
    <definedName name="Z_CEBD2831_4C30_417E_804F_59BB3DFB519D_.wvu.Cols" localSheetId="20" hidden="1">'17. Retention  '!#REF!</definedName>
    <definedName name="Z_E82B35BE_4719_4C53_A9EF_1CC6F153A6F3_.wvu.PrintArea" localSheetId="19" hidden="1">'16. GWP Class &amp; Com. Wise '!$B$153:$I$181</definedName>
    <definedName name="Z_E82B35BE_4719_4C53_A9EF_1CC6F153A6F3_.wvu.PrintArea" localSheetId="21" hidden="1">'18. Reinsurance Premium'!$B$1:$H$191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34" l="1"/>
  <c r="E34" i="34"/>
  <c r="G34" i="34"/>
  <c r="D35" i="34"/>
  <c r="E35" i="34"/>
  <c r="F35" i="34"/>
  <c r="G35" i="34"/>
  <c r="D73" i="33" l="1"/>
  <c r="D22" i="33" s="1"/>
  <c r="W36" i="24" l="1"/>
  <c r="V36" i="24"/>
  <c r="U36" i="24"/>
  <c r="T36" i="24"/>
  <c r="S36" i="24"/>
  <c r="R36" i="24"/>
  <c r="Q36" i="24"/>
  <c r="X35" i="24"/>
  <c r="X34" i="24"/>
  <c r="X33" i="24"/>
  <c r="X32" i="24"/>
  <c r="X31" i="24"/>
  <c r="X30" i="24"/>
  <c r="X29" i="24"/>
  <c r="X28" i="24"/>
  <c r="X27" i="24"/>
  <c r="X26" i="24"/>
  <c r="X25" i="24"/>
  <c r="X24" i="24"/>
  <c r="W19" i="24"/>
  <c r="V19" i="24"/>
  <c r="U19" i="24"/>
  <c r="T19" i="24"/>
  <c r="S19" i="24"/>
  <c r="R19" i="24"/>
  <c r="Q19" i="24"/>
  <c r="X36" i="24" l="1"/>
  <c r="J24" i="24"/>
  <c r="J25" i="24"/>
  <c r="J26" i="24"/>
  <c r="J27" i="24"/>
  <c r="J28" i="24"/>
  <c r="J29" i="24"/>
  <c r="J30" i="24"/>
  <c r="J31" i="24"/>
  <c r="J32" i="24"/>
  <c r="J33" i="24"/>
  <c r="J34" i="24"/>
  <c r="J35" i="24"/>
  <c r="D14" i="11" l="1"/>
  <c r="D25" i="11" s="1"/>
  <c r="E14" i="11"/>
  <c r="E25" i="11" s="1"/>
  <c r="F14" i="11"/>
  <c r="F25" i="11" s="1"/>
  <c r="C14" i="11"/>
  <c r="C25" i="11" s="1"/>
  <c r="D31" i="33" l="1"/>
  <c r="C388" i="36"/>
  <c r="D388" i="36"/>
  <c r="E388" i="36"/>
  <c r="F388" i="36"/>
  <c r="G388" i="36"/>
  <c r="H388" i="36"/>
  <c r="I388" i="36"/>
  <c r="K388" i="36"/>
  <c r="C23" i="12" l="1"/>
  <c r="D23" i="6" l="1"/>
  <c r="C23" i="6"/>
  <c r="J34" i="35" l="1"/>
  <c r="J32" i="35"/>
  <c r="J31" i="35"/>
  <c r="J29" i="35"/>
  <c r="J28" i="35"/>
  <c r="K24" i="35"/>
  <c r="K25" i="35"/>
  <c r="K26" i="35"/>
  <c r="K27" i="35"/>
  <c r="K28" i="35"/>
  <c r="K29" i="35"/>
  <c r="K31" i="35"/>
  <c r="K32" i="35"/>
  <c r="K33" i="35"/>
  <c r="K34" i="35"/>
  <c r="K35" i="35"/>
  <c r="K36" i="35"/>
  <c r="K37" i="35"/>
  <c r="K23" i="35"/>
  <c r="K33" i="36"/>
  <c r="I21" i="35"/>
  <c r="K20" i="35"/>
  <c r="D20" i="35"/>
  <c r="E20" i="35"/>
  <c r="F20" i="35"/>
  <c r="G20" i="35"/>
  <c r="H20" i="35"/>
  <c r="I245" i="36"/>
  <c r="I242" i="36"/>
  <c r="I241" i="36"/>
  <c r="I240" i="36"/>
  <c r="I239" i="36"/>
  <c r="I238" i="36"/>
  <c r="I236" i="36"/>
  <c r="H235" i="36"/>
  <c r="H237" i="36" s="1"/>
  <c r="H243" i="36" s="1"/>
  <c r="G235" i="36"/>
  <c r="G237" i="36" s="1"/>
  <c r="G243" i="36" s="1"/>
  <c r="F235" i="36"/>
  <c r="F237" i="36" s="1"/>
  <c r="F243" i="36" s="1"/>
  <c r="E235" i="36"/>
  <c r="E237" i="36" s="1"/>
  <c r="E243" i="36" s="1"/>
  <c r="D235" i="36"/>
  <c r="D237" i="36" s="1"/>
  <c r="D243" i="36" s="1"/>
  <c r="C235" i="36"/>
  <c r="I235" i="36" s="1"/>
  <c r="I234" i="36"/>
  <c r="I233" i="36"/>
  <c r="I232" i="36"/>
  <c r="I231" i="36"/>
  <c r="I282" i="36"/>
  <c r="I279" i="36"/>
  <c r="I278" i="36"/>
  <c r="I277" i="36"/>
  <c r="I276" i="36"/>
  <c r="I275" i="36"/>
  <c r="I273" i="36"/>
  <c r="H272" i="36"/>
  <c r="H274" i="36" s="1"/>
  <c r="H280" i="36" s="1"/>
  <c r="G272" i="36"/>
  <c r="G274" i="36" s="1"/>
  <c r="G280" i="36" s="1"/>
  <c r="F272" i="36"/>
  <c r="F274" i="36" s="1"/>
  <c r="F280" i="36" s="1"/>
  <c r="E272" i="36"/>
  <c r="E274" i="36" s="1"/>
  <c r="E280" i="36" s="1"/>
  <c r="D272" i="36"/>
  <c r="D274" i="36" s="1"/>
  <c r="D280" i="36" s="1"/>
  <c r="C272" i="36"/>
  <c r="I271" i="36"/>
  <c r="I270" i="36"/>
  <c r="I269" i="36"/>
  <c r="I268" i="36"/>
  <c r="J391" i="36"/>
  <c r="J390" i="36"/>
  <c r="J389" i="36"/>
  <c r="J388" i="36" s="1"/>
  <c r="J385" i="36"/>
  <c r="J383" i="36"/>
  <c r="J382" i="36"/>
  <c r="J381" i="36"/>
  <c r="J380" i="36"/>
  <c r="I431" i="36"/>
  <c r="I428" i="36"/>
  <c r="I427" i="36"/>
  <c r="I426" i="36"/>
  <c r="I422" i="36"/>
  <c r="H421" i="36"/>
  <c r="H423" i="36" s="1"/>
  <c r="H429" i="36" s="1"/>
  <c r="G421" i="36"/>
  <c r="G423" i="36" s="1"/>
  <c r="G429" i="36" s="1"/>
  <c r="F421" i="36"/>
  <c r="F423" i="36" s="1"/>
  <c r="F429" i="36" s="1"/>
  <c r="D421" i="36"/>
  <c r="D423" i="36" s="1"/>
  <c r="D429" i="36" s="1"/>
  <c r="C421" i="36"/>
  <c r="C423" i="36" s="1"/>
  <c r="I420" i="36"/>
  <c r="I419" i="36"/>
  <c r="I418" i="36"/>
  <c r="I417" i="36"/>
  <c r="I505" i="36"/>
  <c r="I502" i="36"/>
  <c r="I501" i="36"/>
  <c r="I500" i="36"/>
  <c r="I496" i="36"/>
  <c r="H495" i="36"/>
  <c r="H497" i="36" s="1"/>
  <c r="H503" i="36" s="1"/>
  <c r="G495" i="36"/>
  <c r="G497" i="36" s="1"/>
  <c r="G503" i="36" s="1"/>
  <c r="F495" i="36"/>
  <c r="F497" i="36" s="1"/>
  <c r="F503" i="36" s="1"/>
  <c r="E495" i="36"/>
  <c r="E497" i="36" s="1"/>
  <c r="E503" i="36" s="1"/>
  <c r="D495" i="36"/>
  <c r="D497" i="36" s="1"/>
  <c r="D503" i="36" s="1"/>
  <c r="C495" i="36"/>
  <c r="C497" i="36" s="1"/>
  <c r="I494" i="36"/>
  <c r="I493" i="36"/>
  <c r="I492" i="36"/>
  <c r="I491" i="36"/>
  <c r="I542" i="36"/>
  <c r="I539" i="36"/>
  <c r="I538" i="36"/>
  <c r="I537" i="36"/>
  <c r="I533" i="36"/>
  <c r="H532" i="36"/>
  <c r="H534" i="36" s="1"/>
  <c r="H540" i="36" s="1"/>
  <c r="G532" i="36"/>
  <c r="G534" i="36" s="1"/>
  <c r="G540" i="36" s="1"/>
  <c r="F532" i="36"/>
  <c r="F534" i="36" s="1"/>
  <c r="F540" i="36" s="1"/>
  <c r="E532" i="36"/>
  <c r="E534" i="36" s="1"/>
  <c r="E540" i="36" s="1"/>
  <c r="D532" i="36"/>
  <c r="D534" i="36" s="1"/>
  <c r="D540" i="36" s="1"/>
  <c r="C532" i="36"/>
  <c r="C534" i="36" s="1"/>
  <c r="I531" i="36"/>
  <c r="I530" i="36"/>
  <c r="I529" i="36"/>
  <c r="I528" i="36"/>
  <c r="I468" i="36"/>
  <c r="I465" i="36"/>
  <c r="I464" i="36"/>
  <c r="I463" i="36"/>
  <c r="I462" i="36"/>
  <c r="I461" i="36"/>
  <c r="I459" i="36"/>
  <c r="H458" i="36"/>
  <c r="H460" i="36" s="1"/>
  <c r="H466" i="36" s="1"/>
  <c r="G458" i="36"/>
  <c r="G460" i="36" s="1"/>
  <c r="G466" i="36" s="1"/>
  <c r="F458" i="36"/>
  <c r="F460" i="36" s="1"/>
  <c r="F466" i="36" s="1"/>
  <c r="E458" i="36"/>
  <c r="E460" i="36" s="1"/>
  <c r="E466" i="36" s="1"/>
  <c r="D458" i="36"/>
  <c r="D460" i="36" s="1"/>
  <c r="C458" i="36"/>
  <c r="C460" i="36" s="1"/>
  <c r="C466" i="36" s="1"/>
  <c r="I457" i="36"/>
  <c r="I456" i="36"/>
  <c r="I455" i="36"/>
  <c r="I454" i="36"/>
  <c r="I357" i="36"/>
  <c r="I354" i="36"/>
  <c r="I353" i="36"/>
  <c r="I352" i="36"/>
  <c r="I351" i="36"/>
  <c r="I350" i="36"/>
  <c r="I348" i="36"/>
  <c r="H347" i="36"/>
  <c r="H349" i="36" s="1"/>
  <c r="H355" i="36" s="1"/>
  <c r="G347" i="36"/>
  <c r="G349" i="36" s="1"/>
  <c r="G355" i="36" s="1"/>
  <c r="F347" i="36"/>
  <c r="F349" i="36" s="1"/>
  <c r="F355" i="36" s="1"/>
  <c r="E347" i="36"/>
  <c r="E349" i="36" s="1"/>
  <c r="E355" i="36" s="1"/>
  <c r="D347" i="36"/>
  <c r="D349" i="36" s="1"/>
  <c r="D355" i="36" s="1"/>
  <c r="C347" i="36"/>
  <c r="C349" i="36" s="1"/>
  <c r="I346" i="36"/>
  <c r="I345" i="36"/>
  <c r="I344" i="36"/>
  <c r="I343" i="36"/>
  <c r="I317" i="36"/>
  <c r="I316" i="36"/>
  <c r="I315" i="36"/>
  <c r="I314" i="36"/>
  <c r="I313" i="36"/>
  <c r="H310" i="36"/>
  <c r="H312" i="36" s="1"/>
  <c r="H318" i="36" s="1"/>
  <c r="G310" i="36"/>
  <c r="G312" i="36" s="1"/>
  <c r="G318" i="36" s="1"/>
  <c r="F310" i="36"/>
  <c r="F312" i="36" s="1"/>
  <c r="F318" i="36" s="1"/>
  <c r="E310" i="36"/>
  <c r="E312" i="36" s="1"/>
  <c r="E318" i="36" s="1"/>
  <c r="D310" i="36"/>
  <c r="D312" i="36" s="1"/>
  <c r="D318" i="36" s="1"/>
  <c r="C310" i="36"/>
  <c r="C312" i="36" s="1"/>
  <c r="I309" i="36"/>
  <c r="I308" i="36"/>
  <c r="I307" i="36"/>
  <c r="I306" i="36"/>
  <c r="I208" i="36"/>
  <c r="I205" i="36"/>
  <c r="I204" i="36"/>
  <c r="I203" i="36"/>
  <c r="I199" i="36"/>
  <c r="H198" i="36"/>
  <c r="H200" i="36" s="1"/>
  <c r="H206" i="36" s="1"/>
  <c r="G198" i="36"/>
  <c r="G200" i="36" s="1"/>
  <c r="G206" i="36" s="1"/>
  <c r="F198" i="36"/>
  <c r="F200" i="36" s="1"/>
  <c r="F206" i="36" s="1"/>
  <c r="E198" i="36"/>
  <c r="E200" i="36" s="1"/>
  <c r="E206" i="36" s="1"/>
  <c r="D198" i="36"/>
  <c r="D200" i="36" s="1"/>
  <c r="D206" i="36" s="1"/>
  <c r="C198" i="36"/>
  <c r="C200" i="36" s="1"/>
  <c r="I197" i="36"/>
  <c r="I196" i="36"/>
  <c r="I195" i="36"/>
  <c r="I194" i="36"/>
  <c r="I171" i="36"/>
  <c r="I168" i="36"/>
  <c r="I165" i="36"/>
  <c r="I164" i="36"/>
  <c r="H161" i="36"/>
  <c r="H163" i="36" s="1"/>
  <c r="H169" i="36" s="1"/>
  <c r="G161" i="36"/>
  <c r="G163" i="36" s="1"/>
  <c r="G169" i="36" s="1"/>
  <c r="F161" i="36"/>
  <c r="F163" i="36" s="1"/>
  <c r="F169" i="36" s="1"/>
  <c r="E161" i="36"/>
  <c r="E163" i="36" s="1"/>
  <c r="E169" i="36" s="1"/>
  <c r="D161" i="36"/>
  <c r="D163" i="36" s="1"/>
  <c r="D169" i="36" s="1"/>
  <c r="C161" i="36"/>
  <c r="I161" i="36" s="1"/>
  <c r="I147" i="36"/>
  <c r="I136" i="36"/>
  <c r="I134" i="36"/>
  <c r="I131" i="36"/>
  <c r="I130" i="36"/>
  <c r="I129" i="36"/>
  <c r="I128" i="36"/>
  <c r="I127" i="36"/>
  <c r="I125" i="36"/>
  <c r="H124" i="36"/>
  <c r="H126" i="36" s="1"/>
  <c r="H132" i="36" s="1"/>
  <c r="G124" i="36"/>
  <c r="G126" i="36" s="1"/>
  <c r="G132" i="36" s="1"/>
  <c r="F124" i="36"/>
  <c r="F126" i="36" s="1"/>
  <c r="F132" i="36" s="1"/>
  <c r="E124" i="36"/>
  <c r="E126" i="36" s="1"/>
  <c r="D124" i="36"/>
  <c r="D126" i="36" s="1"/>
  <c r="D132" i="36" s="1"/>
  <c r="C124" i="36"/>
  <c r="C126" i="36" s="1"/>
  <c r="C132" i="36" s="1"/>
  <c r="I123" i="36"/>
  <c r="I122" i="36"/>
  <c r="I121" i="36"/>
  <c r="I120" i="36"/>
  <c r="I97" i="36"/>
  <c r="I94" i="36"/>
  <c r="I93" i="36"/>
  <c r="I92" i="36"/>
  <c r="I91" i="36"/>
  <c r="I90" i="36"/>
  <c r="I88" i="36"/>
  <c r="H87" i="36"/>
  <c r="H89" i="36" s="1"/>
  <c r="H95" i="36" s="1"/>
  <c r="G87" i="36"/>
  <c r="G89" i="36" s="1"/>
  <c r="G95" i="36" s="1"/>
  <c r="F87" i="36"/>
  <c r="F89" i="36" s="1"/>
  <c r="F95" i="36" s="1"/>
  <c r="E87" i="36"/>
  <c r="E89" i="36" s="1"/>
  <c r="E95" i="36" s="1"/>
  <c r="D87" i="36"/>
  <c r="D89" i="36" s="1"/>
  <c r="D95" i="36" s="1"/>
  <c r="C87" i="36"/>
  <c r="C89" i="36" s="1"/>
  <c r="I86" i="36"/>
  <c r="I85" i="36"/>
  <c r="I84" i="36"/>
  <c r="I83" i="36"/>
  <c r="I60" i="36"/>
  <c r="I57" i="36"/>
  <c r="I56" i="36"/>
  <c r="I55" i="36"/>
  <c r="I54" i="36"/>
  <c r="I53" i="36"/>
  <c r="I51" i="36"/>
  <c r="H50" i="36"/>
  <c r="H52" i="36" s="1"/>
  <c r="H58" i="36" s="1"/>
  <c r="G50" i="36"/>
  <c r="G52" i="36" s="1"/>
  <c r="G58" i="36" s="1"/>
  <c r="F50" i="36"/>
  <c r="F52" i="36" s="1"/>
  <c r="F58" i="36" s="1"/>
  <c r="D50" i="36"/>
  <c r="D52" i="36" s="1"/>
  <c r="D58" i="36" s="1"/>
  <c r="C50" i="36"/>
  <c r="C52" i="36" s="1"/>
  <c r="I49" i="36"/>
  <c r="I48" i="36"/>
  <c r="I47" i="36"/>
  <c r="I46" i="36"/>
  <c r="I245" i="35"/>
  <c r="I242" i="35"/>
  <c r="I241" i="35"/>
  <c r="I240" i="35"/>
  <c r="I239" i="35"/>
  <c r="I238" i="35"/>
  <c r="I236" i="35"/>
  <c r="H235" i="35"/>
  <c r="H237" i="35" s="1"/>
  <c r="H243" i="35" s="1"/>
  <c r="G235" i="35"/>
  <c r="G237" i="35" s="1"/>
  <c r="G243" i="35" s="1"/>
  <c r="F235" i="35"/>
  <c r="F237" i="35" s="1"/>
  <c r="F243" i="35" s="1"/>
  <c r="E235" i="35"/>
  <c r="E237" i="35" s="1"/>
  <c r="E243" i="35" s="1"/>
  <c r="D235" i="35"/>
  <c r="D237" i="35" s="1"/>
  <c r="D243" i="35" s="1"/>
  <c r="C235" i="35"/>
  <c r="C237" i="35" s="1"/>
  <c r="I234" i="35"/>
  <c r="I233" i="35"/>
  <c r="I232" i="35"/>
  <c r="I231" i="35"/>
  <c r="I535" i="35"/>
  <c r="I532" i="35"/>
  <c r="I531" i="35"/>
  <c r="I530" i="35"/>
  <c r="I526" i="35"/>
  <c r="H525" i="35"/>
  <c r="H527" i="35" s="1"/>
  <c r="H533" i="35" s="1"/>
  <c r="G525" i="35"/>
  <c r="G527" i="35" s="1"/>
  <c r="G533" i="35" s="1"/>
  <c r="F525" i="35"/>
  <c r="F527" i="35" s="1"/>
  <c r="F533" i="35" s="1"/>
  <c r="E525" i="35"/>
  <c r="E527" i="35" s="1"/>
  <c r="E533" i="35" s="1"/>
  <c r="D525" i="35"/>
  <c r="D527" i="35" s="1"/>
  <c r="D533" i="35" s="1"/>
  <c r="C525" i="35"/>
  <c r="C527" i="35" s="1"/>
  <c r="I524" i="35"/>
  <c r="I523" i="35"/>
  <c r="I522" i="35"/>
  <c r="I521" i="35"/>
  <c r="I499" i="35"/>
  <c r="I496" i="35"/>
  <c r="I495" i="35"/>
  <c r="I494" i="35"/>
  <c r="I493" i="35"/>
  <c r="I492" i="35"/>
  <c r="I490" i="35"/>
  <c r="H489" i="35"/>
  <c r="H491" i="35" s="1"/>
  <c r="H497" i="35" s="1"/>
  <c r="G489" i="35"/>
  <c r="G491" i="35" s="1"/>
  <c r="G497" i="35" s="1"/>
  <c r="F489" i="35"/>
  <c r="F491" i="35" s="1"/>
  <c r="F497" i="35" s="1"/>
  <c r="E489" i="35"/>
  <c r="E491" i="35" s="1"/>
  <c r="E497" i="35" s="1"/>
  <c r="D489" i="35"/>
  <c r="D491" i="35" s="1"/>
  <c r="D497" i="35" s="1"/>
  <c r="C489" i="35"/>
  <c r="C491" i="35" s="1"/>
  <c r="I488" i="35"/>
  <c r="I487" i="35"/>
  <c r="I485" i="35"/>
  <c r="I463" i="35"/>
  <c r="I460" i="35"/>
  <c r="I459" i="35"/>
  <c r="I458" i="35"/>
  <c r="I457" i="35"/>
  <c r="I456" i="35"/>
  <c r="I454" i="35"/>
  <c r="H453" i="35"/>
  <c r="H455" i="35" s="1"/>
  <c r="H461" i="35" s="1"/>
  <c r="G453" i="35"/>
  <c r="G455" i="35" s="1"/>
  <c r="G461" i="35" s="1"/>
  <c r="F453" i="35"/>
  <c r="F455" i="35" s="1"/>
  <c r="F461" i="35" s="1"/>
  <c r="E453" i="35"/>
  <c r="E455" i="35" s="1"/>
  <c r="E461" i="35" s="1"/>
  <c r="D453" i="35"/>
  <c r="D455" i="35" s="1"/>
  <c r="C453" i="35"/>
  <c r="C455" i="35" s="1"/>
  <c r="C461" i="35" s="1"/>
  <c r="I452" i="35"/>
  <c r="I451" i="35"/>
  <c r="I450" i="35"/>
  <c r="I449" i="35"/>
  <c r="I427" i="35"/>
  <c r="I424" i="35"/>
  <c r="D423" i="35"/>
  <c r="I423" i="35" s="1"/>
  <c r="I422" i="35"/>
  <c r="I418" i="35"/>
  <c r="H417" i="35"/>
  <c r="H419" i="35" s="1"/>
  <c r="H425" i="35" s="1"/>
  <c r="G417" i="35"/>
  <c r="G419" i="35" s="1"/>
  <c r="G425" i="35" s="1"/>
  <c r="F417" i="35"/>
  <c r="F419" i="35" s="1"/>
  <c r="F425" i="35" s="1"/>
  <c r="D417" i="35"/>
  <c r="D419" i="35" s="1"/>
  <c r="D425" i="35" s="1"/>
  <c r="C417" i="35"/>
  <c r="C419" i="35" s="1"/>
  <c r="I416" i="35"/>
  <c r="I415" i="35"/>
  <c r="I414" i="35"/>
  <c r="I413" i="35"/>
  <c r="J377" i="35"/>
  <c r="J378" i="35"/>
  <c r="J379" i="35"/>
  <c r="J381" i="35"/>
  <c r="J383" i="35"/>
  <c r="J384" i="35"/>
  <c r="J385" i="35"/>
  <c r="J386" i="35"/>
  <c r="J387" i="35"/>
  <c r="I20" i="35" s="1"/>
  <c r="J376" i="35"/>
  <c r="F380" i="35"/>
  <c r="F382" i="35" s="1"/>
  <c r="F388" i="35" s="1"/>
  <c r="E380" i="35"/>
  <c r="E382" i="35" s="1"/>
  <c r="E388" i="35" s="1"/>
  <c r="D380" i="35"/>
  <c r="D382" i="35" s="1"/>
  <c r="D388" i="35" s="1"/>
  <c r="C380" i="35"/>
  <c r="I353" i="35"/>
  <c r="I350" i="35"/>
  <c r="I349" i="35"/>
  <c r="I348" i="35"/>
  <c r="I347" i="35"/>
  <c r="I346" i="35"/>
  <c r="I344" i="35"/>
  <c r="H343" i="35"/>
  <c r="H345" i="35" s="1"/>
  <c r="H351" i="35" s="1"/>
  <c r="G343" i="35"/>
  <c r="G345" i="35" s="1"/>
  <c r="G351" i="35" s="1"/>
  <c r="F343" i="35"/>
  <c r="F345" i="35" s="1"/>
  <c r="F351" i="35" s="1"/>
  <c r="E343" i="35"/>
  <c r="E345" i="35" s="1"/>
  <c r="E351" i="35" s="1"/>
  <c r="D343" i="35"/>
  <c r="D345" i="35" s="1"/>
  <c r="D351" i="35" s="1"/>
  <c r="C343" i="35"/>
  <c r="C345" i="35" s="1"/>
  <c r="I342" i="35"/>
  <c r="I341" i="35"/>
  <c r="I340" i="35"/>
  <c r="I339" i="35"/>
  <c r="I317" i="35"/>
  <c r="I314" i="35"/>
  <c r="I313" i="35"/>
  <c r="I312" i="35"/>
  <c r="I311" i="35"/>
  <c r="I310" i="35"/>
  <c r="I308" i="35"/>
  <c r="H307" i="35"/>
  <c r="H309" i="35" s="1"/>
  <c r="H315" i="35" s="1"/>
  <c r="G307" i="35"/>
  <c r="G309" i="35" s="1"/>
  <c r="G315" i="35" s="1"/>
  <c r="F307" i="35"/>
  <c r="F309" i="35" s="1"/>
  <c r="F315" i="35" s="1"/>
  <c r="E307" i="35"/>
  <c r="E309" i="35" s="1"/>
  <c r="D307" i="35"/>
  <c r="D309" i="35" s="1"/>
  <c r="D315" i="35" s="1"/>
  <c r="C307" i="35"/>
  <c r="C309" i="35" s="1"/>
  <c r="C315" i="35" s="1"/>
  <c r="I306" i="35"/>
  <c r="I305" i="35"/>
  <c r="I304" i="35"/>
  <c r="I303" i="35"/>
  <c r="I281" i="35"/>
  <c r="I278" i="35"/>
  <c r="I277" i="35"/>
  <c r="I276" i="35"/>
  <c r="I275" i="35"/>
  <c r="I274" i="35"/>
  <c r="I272" i="35"/>
  <c r="H271" i="35"/>
  <c r="H273" i="35" s="1"/>
  <c r="H279" i="35" s="1"/>
  <c r="G271" i="35"/>
  <c r="G273" i="35" s="1"/>
  <c r="G279" i="35" s="1"/>
  <c r="F271" i="35"/>
  <c r="F273" i="35" s="1"/>
  <c r="F279" i="35" s="1"/>
  <c r="E271" i="35"/>
  <c r="E273" i="35" s="1"/>
  <c r="E279" i="35" s="1"/>
  <c r="D271" i="35"/>
  <c r="D273" i="35" s="1"/>
  <c r="D279" i="35" s="1"/>
  <c r="C271" i="35"/>
  <c r="C273" i="35" s="1"/>
  <c r="I270" i="35"/>
  <c r="I269" i="35"/>
  <c r="I268" i="35"/>
  <c r="I267" i="35"/>
  <c r="I208" i="35"/>
  <c r="I205" i="35"/>
  <c r="I204" i="35"/>
  <c r="I203" i="35"/>
  <c r="I202" i="35"/>
  <c r="I201" i="35"/>
  <c r="I199" i="35"/>
  <c r="H198" i="35"/>
  <c r="H200" i="35" s="1"/>
  <c r="H206" i="35" s="1"/>
  <c r="G198" i="35"/>
  <c r="G200" i="35" s="1"/>
  <c r="G206" i="35" s="1"/>
  <c r="F198" i="35"/>
  <c r="F200" i="35" s="1"/>
  <c r="F206" i="35" s="1"/>
  <c r="E198" i="35"/>
  <c r="E200" i="35" s="1"/>
  <c r="E206" i="35" s="1"/>
  <c r="D198" i="35"/>
  <c r="D200" i="35" s="1"/>
  <c r="D206" i="35" s="1"/>
  <c r="C198" i="35"/>
  <c r="I197" i="35"/>
  <c r="I196" i="35"/>
  <c r="I195" i="35"/>
  <c r="I194" i="35"/>
  <c r="I172" i="35"/>
  <c r="I169" i="35"/>
  <c r="I167" i="35"/>
  <c r="H162" i="35"/>
  <c r="H164" i="35" s="1"/>
  <c r="H170" i="35" s="1"/>
  <c r="G162" i="35"/>
  <c r="G164" i="35" s="1"/>
  <c r="G170" i="35" s="1"/>
  <c r="F162" i="35"/>
  <c r="F164" i="35" s="1"/>
  <c r="F170" i="35" s="1"/>
  <c r="E162" i="35"/>
  <c r="E164" i="35" s="1"/>
  <c r="E170" i="35" s="1"/>
  <c r="D162" i="35"/>
  <c r="D164" i="35" s="1"/>
  <c r="D170" i="35" s="1"/>
  <c r="C162" i="35"/>
  <c r="C164" i="35" s="1"/>
  <c r="I148" i="35"/>
  <c r="J36" i="35" s="1"/>
  <c r="I145" i="35"/>
  <c r="I147" i="35" s="1"/>
  <c r="I149" i="35" s="1"/>
  <c r="I135" i="35"/>
  <c r="I132" i="35"/>
  <c r="I131" i="35"/>
  <c r="I130" i="35"/>
  <c r="I129" i="35"/>
  <c r="I128" i="35"/>
  <c r="I126" i="35"/>
  <c r="H125" i="35"/>
  <c r="H127" i="35" s="1"/>
  <c r="H133" i="35" s="1"/>
  <c r="G125" i="35"/>
  <c r="G127" i="35" s="1"/>
  <c r="G133" i="35" s="1"/>
  <c r="F125" i="35"/>
  <c r="F127" i="35" s="1"/>
  <c r="F133" i="35" s="1"/>
  <c r="E125" i="35"/>
  <c r="E127" i="35" s="1"/>
  <c r="D125" i="35"/>
  <c r="D127" i="35" s="1"/>
  <c r="D133" i="35" s="1"/>
  <c r="C125" i="35"/>
  <c r="C127" i="35" s="1"/>
  <c r="C133" i="35" s="1"/>
  <c r="I124" i="35"/>
  <c r="I123" i="35"/>
  <c r="I122" i="35"/>
  <c r="I121" i="35"/>
  <c r="I98" i="35"/>
  <c r="I95" i="35"/>
  <c r="I92" i="35"/>
  <c r="I91" i="35"/>
  <c r="I89" i="35"/>
  <c r="H88" i="35"/>
  <c r="H90" i="35" s="1"/>
  <c r="H96" i="35" s="1"/>
  <c r="G88" i="35"/>
  <c r="G90" i="35" s="1"/>
  <c r="G96" i="35" s="1"/>
  <c r="F88" i="35"/>
  <c r="F90" i="35" s="1"/>
  <c r="F96" i="35" s="1"/>
  <c r="E88" i="35"/>
  <c r="E90" i="35" s="1"/>
  <c r="E96" i="35" s="1"/>
  <c r="D88" i="35"/>
  <c r="D90" i="35" s="1"/>
  <c r="D96" i="35" s="1"/>
  <c r="C88" i="35"/>
  <c r="C90" i="35" s="1"/>
  <c r="I87" i="35"/>
  <c r="I86" i="35"/>
  <c r="I85" i="35"/>
  <c r="I84" i="35"/>
  <c r="I61" i="35"/>
  <c r="I58" i="35"/>
  <c r="I57" i="35"/>
  <c r="I56" i="35"/>
  <c r="I52" i="35"/>
  <c r="H51" i="35"/>
  <c r="H53" i="35" s="1"/>
  <c r="H59" i="35" s="1"/>
  <c r="G51" i="35"/>
  <c r="G53" i="35" s="1"/>
  <c r="G59" i="35" s="1"/>
  <c r="F51" i="35"/>
  <c r="F53" i="35" s="1"/>
  <c r="F59" i="35" s="1"/>
  <c r="D51" i="35"/>
  <c r="D53" i="35" s="1"/>
  <c r="D59" i="35" s="1"/>
  <c r="C51" i="35"/>
  <c r="C53" i="35" s="1"/>
  <c r="I50" i="35"/>
  <c r="I49" i="35"/>
  <c r="I48" i="35"/>
  <c r="I47" i="35"/>
  <c r="D13" i="34"/>
  <c r="D11" i="34"/>
  <c r="D12" i="34"/>
  <c r="D14" i="34"/>
  <c r="D15" i="34"/>
  <c r="D16" i="34"/>
  <c r="D17" i="34"/>
  <c r="D18" i="34"/>
  <c r="D19" i="34"/>
  <c r="D20" i="34"/>
  <c r="D21" i="34"/>
  <c r="D484" i="34"/>
  <c r="F21" i="35" l="1"/>
  <c r="G21" i="35"/>
  <c r="H21" i="35"/>
  <c r="I198" i="35"/>
  <c r="C200" i="35"/>
  <c r="I200" i="35" s="1"/>
  <c r="I206" i="35" s="1"/>
  <c r="I218" i="35" s="1"/>
  <c r="I220" i="35" s="1"/>
  <c r="I222" i="35" s="1"/>
  <c r="J380" i="35"/>
  <c r="C382" i="35"/>
  <c r="I272" i="36"/>
  <c r="C274" i="36"/>
  <c r="I52" i="36"/>
  <c r="C58" i="36"/>
  <c r="C163" i="36"/>
  <c r="C169" i="36" s="1"/>
  <c r="I169" i="36" s="1"/>
  <c r="I181" i="36" s="1"/>
  <c r="I183" i="36" s="1"/>
  <c r="I185" i="36" s="1"/>
  <c r="I50" i="36"/>
  <c r="C237" i="36"/>
  <c r="J384" i="36"/>
  <c r="J386" i="36" s="1"/>
  <c r="I237" i="36"/>
  <c r="C243" i="36"/>
  <c r="I243" i="36" s="1"/>
  <c r="I255" i="36" s="1"/>
  <c r="I257" i="36" s="1"/>
  <c r="I259" i="36" s="1"/>
  <c r="I274" i="36"/>
  <c r="C280" i="36"/>
  <c r="I280" i="36" s="1"/>
  <c r="I292" i="36" s="1"/>
  <c r="I294" i="36" s="1"/>
  <c r="I296" i="36" s="1"/>
  <c r="J392" i="36"/>
  <c r="C429" i="36"/>
  <c r="I429" i="36" s="1"/>
  <c r="I441" i="36" s="1"/>
  <c r="I443" i="36" s="1"/>
  <c r="I445" i="36" s="1"/>
  <c r="I423" i="36"/>
  <c r="I421" i="36"/>
  <c r="C503" i="36"/>
  <c r="I503" i="36" s="1"/>
  <c r="I515" i="36" s="1"/>
  <c r="I517" i="36" s="1"/>
  <c r="I519" i="36" s="1"/>
  <c r="I497" i="36"/>
  <c r="I495" i="36"/>
  <c r="I534" i="36"/>
  <c r="C540" i="36"/>
  <c r="I540" i="36" s="1"/>
  <c r="I552" i="36" s="1"/>
  <c r="I554" i="36" s="1"/>
  <c r="I556" i="36" s="1"/>
  <c r="I532" i="36"/>
  <c r="D466" i="36"/>
  <c r="I466" i="36" s="1"/>
  <c r="I478" i="36" s="1"/>
  <c r="I480" i="36" s="1"/>
  <c r="I482" i="36" s="1"/>
  <c r="I460" i="36"/>
  <c r="I458" i="36"/>
  <c r="I349" i="36"/>
  <c r="C355" i="36"/>
  <c r="I355" i="36" s="1"/>
  <c r="I367" i="36" s="1"/>
  <c r="I369" i="36" s="1"/>
  <c r="I371" i="36" s="1"/>
  <c r="I347" i="36"/>
  <c r="I312" i="36"/>
  <c r="I310" i="36"/>
  <c r="C318" i="36"/>
  <c r="I318" i="36" s="1"/>
  <c r="I330" i="36" s="1"/>
  <c r="I332" i="36" s="1"/>
  <c r="I334" i="36" s="1"/>
  <c r="C206" i="36"/>
  <c r="I206" i="36" s="1"/>
  <c r="I218" i="36" s="1"/>
  <c r="I220" i="36" s="1"/>
  <c r="I222" i="36" s="1"/>
  <c r="I200" i="36"/>
  <c r="I198" i="36"/>
  <c r="I163" i="36"/>
  <c r="I126" i="36"/>
  <c r="E132" i="36"/>
  <c r="I132" i="36"/>
  <c r="I144" i="36" s="1"/>
  <c r="I146" i="36" s="1"/>
  <c r="I148" i="36" s="1"/>
  <c r="I124" i="36"/>
  <c r="I89" i="36"/>
  <c r="C95" i="36"/>
  <c r="I95" i="36" s="1"/>
  <c r="I107" i="36" s="1"/>
  <c r="I109" i="36" s="1"/>
  <c r="I111" i="36" s="1"/>
  <c r="I87" i="36"/>
  <c r="C243" i="35"/>
  <c r="I243" i="35" s="1"/>
  <c r="I255" i="35" s="1"/>
  <c r="I257" i="35" s="1"/>
  <c r="I259" i="35" s="1"/>
  <c r="I237" i="35"/>
  <c r="I235" i="35"/>
  <c r="C533" i="35"/>
  <c r="I533" i="35" s="1"/>
  <c r="I545" i="35" s="1"/>
  <c r="I547" i="35" s="1"/>
  <c r="I549" i="35" s="1"/>
  <c r="I527" i="35"/>
  <c r="I525" i="35"/>
  <c r="I491" i="35"/>
  <c r="I489" i="35"/>
  <c r="C497" i="35"/>
  <c r="I497" i="35" s="1"/>
  <c r="I509" i="35" s="1"/>
  <c r="I511" i="35" s="1"/>
  <c r="I513" i="35" s="1"/>
  <c r="D461" i="35"/>
  <c r="I455" i="35"/>
  <c r="I453" i="35"/>
  <c r="C425" i="35"/>
  <c r="I425" i="35" s="1"/>
  <c r="I437" i="35" s="1"/>
  <c r="I439" i="35" s="1"/>
  <c r="I441" i="35" s="1"/>
  <c r="I419" i="35"/>
  <c r="I417" i="35"/>
  <c r="I345" i="35"/>
  <c r="C351" i="35"/>
  <c r="I351" i="35" s="1"/>
  <c r="I363" i="35" s="1"/>
  <c r="I365" i="35" s="1"/>
  <c r="I367" i="35" s="1"/>
  <c r="I343" i="35"/>
  <c r="E315" i="35"/>
  <c r="I309" i="35"/>
  <c r="I315" i="35"/>
  <c r="I327" i="35" s="1"/>
  <c r="I329" i="35" s="1"/>
  <c r="I331" i="35" s="1"/>
  <c r="I307" i="35"/>
  <c r="C279" i="35"/>
  <c r="I279" i="35" s="1"/>
  <c r="I291" i="35" s="1"/>
  <c r="I293" i="35" s="1"/>
  <c r="I295" i="35" s="1"/>
  <c r="I273" i="35"/>
  <c r="I271" i="35"/>
  <c r="C206" i="35"/>
  <c r="C170" i="35"/>
  <c r="I164" i="35"/>
  <c r="I162" i="35"/>
  <c r="E133" i="35"/>
  <c r="I127" i="35"/>
  <c r="I125" i="35"/>
  <c r="C96" i="35"/>
  <c r="I96" i="35" s="1"/>
  <c r="I108" i="35" s="1"/>
  <c r="I110" i="35" s="1"/>
  <c r="I112" i="35" s="1"/>
  <c r="I90" i="35"/>
  <c r="I88" i="35"/>
  <c r="C59" i="35"/>
  <c r="I59" i="35" s="1"/>
  <c r="I71" i="35" s="1"/>
  <c r="I73" i="35" s="1"/>
  <c r="I75" i="35" s="1"/>
  <c r="I53" i="35"/>
  <c r="I51" i="35"/>
  <c r="F539" i="33"/>
  <c r="F538" i="33"/>
  <c r="F537" i="33"/>
  <c r="F536" i="33"/>
  <c r="F533" i="33"/>
  <c r="F532" i="33"/>
  <c r="F531" i="33"/>
  <c r="F530" i="33"/>
  <c r="F529" i="33"/>
  <c r="F528" i="33"/>
  <c r="F527" i="33"/>
  <c r="F526" i="33"/>
  <c r="F524" i="33"/>
  <c r="F523" i="33"/>
  <c r="F522" i="33"/>
  <c r="F521" i="33"/>
  <c r="F520" i="33"/>
  <c r="F519" i="33"/>
  <c r="F518" i="33"/>
  <c r="F517" i="33"/>
  <c r="F516" i="33"/>
  <c r="F515" i="33"/>
  <c r="F513" i="33"/>
  <c r="F512" i="33"/>
  <c r="F511" i="33"/>
  <c r="F510" i="33"/>
  <c r="F509" i="33"/>
  <c r="F508" i="33"/>
  <c r="F507" i="33"/>
  <c r="F506" i="33"/>
  <c r="F505" i="33"/>
  <c r="F504" i="33"/>
  <c r="F503" i="33"/>
  <c r="F502" i="33"/>
  <c r="I133" i="35" l="1"/>
  <c r="E21" i="35"/>
  <c r="D21" i="35"/>
  <c r="I461" i="35"/>
  <c r="I473" i="35" s="1"/>
  <c r="I475" i="35" s="1"/>
  <c r="I477" i="35" s="1"/>
  <c r="C388" i="35"/>
  <c r="J388" i="35" s="1"/>
  <c r="J382" i="35"/>
  <c r="I58" i="36"/>
  <c r="I72" i="36" s="1"/>
  <c r="C21" i="36"/>
  <c r="I170" i="35"/>
  <c r="I182" i="35" s="1"/>
  <c r="I184" i="35" s="1"/>
  <c r="I186" i="35" s="1"/>
  <c r="C21" i="35"/>
  <c r="J21" i="35" s="1"/>
  <c r="J33" i="35" l="1"/>
  <c r="K23" i="36"/>
  <c r="K13" i="36"/>
  <c r="I13" i="36"/>
  <c r="K36" i="36"/>
  <c r="J36" i="36"/>
  <c r="K34" i="36"/>
  <c r="J34" i="36"/>
  <c r="J32" i="36"/>
  <c r="K31" i="36"/>
  <c r="J31" i="36"/>
  <c r="K29" i="36"/>
  <c r="K28" i="36"/>
  <c r="J28" i="36"/>
  <c r="J27" i="36"/>
  <c r="K26" i="36"/>
  <c r="J26" i="36"/>
  <c r="K25" i="36"/>
  <c r="J25" i="36"/>
  <c r="J24" i="36"/>
  <c r="K22" i="36"/>
  <c r="J22" i="36"/>
  <c r="K20" i="36"/>
  <c r="I20" i="36"/>
  <c r="H20" i="36"/>
  <c r="G20" i="36"/>
  <c r="F20" i="36"/>
  <c r="E20" i="36"/>
  <c r="D20" i="36"/>
  <c r="C20" i="36"/>
  <c r="J20" i="36" s="1"/>
  <c r="K19" i="36"/>
  <c r="I19" i="36"/>
  <c r="H19" i="36"/>
  <c r="G19" i="36"/>
  <c r="F19" i="36"/>
  <c r="E19" i="36"/>
  <c r="D19" i="36"/>
  <c r="C19" i="36"/>
  <c r="K18" i="36"/>
  <c r="I18" i="36"/>
  <c r="H18" i="36"/>
  <c r="G18" i="36"/>
  <c r="F18" i="36"/>
  <c r="E18" i="36"/>
  <c r="D18" i="36"/>
  <c r="C18" i="36"/>
  <c r="K16" i="36"/>
  <c r="I16" i="36"/>
  <c r="H16" i="36"/>
  <c r="G16" i="36"/>
  <c r="F16" i="36"/>
  <c r="E16" i="36"/>
  <c r="D16" i="36"/>
  <c r="C16" i="36"/>
  <c r="J16" i="36" s="1"/>
  <c r="K14" i="36"/>
  <c r="I14" i="36"/>
  <c r="H14" i="36"/>
  <c r="G14" i="36"/>
  <c r="F14" i="36"/>
  <c r="E14" i="36"/>
  <c r="D14" i="36"/>
  <c r="C14" i="36"/>
  <c r="K12" i="36"/>
  <c r="I12" i="36"/>
  <c r="H12" i="36"/>
  <c r="G12" i="36"/>
  <c r="F12" i="36"/>
  <c r="E12" i="36"/>
  <c r="D12" i="36"/>
  <c r="C12" i="36"/>
  <c r="K11" i="36"/>
  <c r="I11" i="36"/>
  <c r="H11" i="36"/>
  <c r="G11" i="36"/>
  <c r="F11" i="36"/>
  <c r="E11" i="36"/>
  <c r="D11" i="36"/>
  <c r="C11" i="36"/>
  <c r="J11" i="36" s="1"/>
  <c r="K10" i="36"/>
  <c r="I10" i="36"/>
  <c r="H10" i="36"/>
  <c r="G10" i="36"/>
  <c r="F10" i="36"/>
  <c r="E10" i="36"/>
  <c r="D10" i="36"/>
  <c r="C10" i="36"/>
  <c r="K9" i="36"/>
  <c r="I9" i="36"/>
  <c r="H9" i="36"/>
  <c r="G9" i="36"/>
  <c r="F9" i="36"/>
  <c r="E9" i="36"/>
  <c r="D9" i="36"/>
  <c r="C9" i="36"/>
  <c r="J27" i="35"/>
  <c r="J26" i="35"/>
  <c r="J25" i="35"/>
  <c r="J24" i="35"/>
  <c r="J23" i="35" s="1"/>
  <c r="K22" i="35"/>
  <c r="C20" i="35"/>
  <c r="J20" i="35" s="1"/>
  <c r="K19" i="35"/>
  <c r="I19" i="35"/>
  <c r="H19" i="35"/>
  <c r="G19" i="35"/>
  <c r="F19" i="35"/>
  <c r="E19" i="35"/>
  <c r="D19" i="35"/>
  <c r="C19" i="35"/>
  <c r="K18" i="35"/>
  <c r="I18" i="35"/>
  <c r="I17" i="35" s="1"/>
  <c r="H18" i="35"/>
  <c r="H17" i="35" s="1"/>
  <c r="G18" i="35"/>
  <c r="G17" i="35" s="1"/>
  <c r="F18" i="35"/>
  <c r="F17" i="35" s="1"/>
  <c r="E18" i="35"/>
  <c r="E17" i="35" s="1"/>
  <c r="D18" i="35"/>
  <c r="D17" i="35" s="1"/>
  <c r="C18" i="35"/>
  <c r="K16" i="35"/>
  <c r="I16" i="35"/>
  <c r="C16" i="35"/>
  <c r="K14" i="35"/>
  <c r="I14" i="35"/>
  <c r="H14" i="35"/>
  <c r="G14" i="35"/>
  <c r="F14" i="35"/>
  <c r="E14" i="35"/>
  <c r="D14" i="35"/>
  <c r="C14" i="35"/>
  <c r="J14" i="35" s="1"/>
  <c r="K12" i="35"/>
  <c r="I12" i="35"/>
  <c r="H12" i="35"/>
  <c r="G12" i="35"/>
  <c r="F12" i="35"/>
  <c r="E12" i="35"/>
  <c r="D12" i="35"/>
  <c r="C12" i="35"/>
  <c r="K11" i="35"/>
  <c r="I11" i="35"/>
  <c r="H11" i="35"/>
  <c r="G11" i="35"/>
  <c r="F11" i="35"/>
  <c r="E11" i="35"/>
  <c r="D11" i="35"/>
  <c r="C11" i="35"/>
  <c r="K10" i="35"/>
  <c r="I10" i="35"/>
  <c r="H10" i="35"/>
  <c r="G10" i="35"/>
  <c r="F10" i="35"/>
  <c r="E10" i="35"/>
  <c r="D10" i="35"/>
  <c r="C10" i="35"/>
  <c r="K9" i="35"/>
  <c r="I9" i="35"/>
  <c r="H9" i="35"/>
  <c r="G9" i="35"/>
  <c r="F9" i="35"/>
  <c r="E9" i="35"/>
  <c r="D9" i="35"/>
  <c r="C9" i="35"/>
  <c r="D722" i="34"/>
  <c r="D716" i="34"/>
  <c r="D696" i="34"/>
  <c r="D707" i="34" s="1"/>
  <c r="D676" i="34"/>
  <c r="D670" i="34"/>
  <c r="D650" i="34"/>
  <c r="D661" i="34" s="1"/>
  <c r="D628" i="34"/>
  <c r="D622" i="34"/>
  <c r="D629" i="34" s="1"/>
  <c r="D602" i="34"/>
  <c r="D613" i="34" s="1"/>
  <c r="D580" i="34"/>
  <c r="D574" i="34"/>
  <c r="D581" i="34" s="1"/>
  <c r="D554" i="34"/>
  <c r="D565" i="34"/>
  <c r="G532" i="34"/>
  <c r="G48" i="34"/>
  <c r="E532" i="34"/>
  <c r="E48" i="34" s="1"/>
  <c r="D532" i="34"/>
  <c r="F532" i="34"/>
  <c r="F531" i="34"/>
  <c r="F530" i="34"/>
  <c r="F529" i="34"/>
  <c r="F528" i="34"/>
  <c r="F527" i="34"/>
  <c r="G526" i="34"/>
  <c r="G42" i="34"/>
  <c r="E526" i="34"/>
  <c r="E533" i="34" s="1"/>
  <c r="D526" i="34"/>
  <c r="F525" i="34"/>
  <c r="F524" i="34"/>
  <c r="F523" i="34"/>
  <c r="F522" i="34"/>
  <c r="F521" i="34"/>
  <c r="F520" i="34"/>
  <c r="F519" i="34"/>
  <c r="F518" i="34"/>
  <c r="F516" i="34"/>
  <c r="F515" i="34"/>
  <c r="E30" i="34"/>
  <c r="F513" i="34"/>
  <c r="F512" i="34"/>
  <c r="F511" i="34"/>
  <c r="F510" i="34"/>
  <c r="F509" i="34"/>
  <c r="F508" i="34"/>
  <c r="F507" i="34"/>
  <c r="G506" i="34"/>
  <c r="G517" i="34" s="1"/>
  <c r="G33" i="34" s="1"/>
  <c r="G22" i="34"/>
  <c r="E506" i="34"/>
  <c r="E517" i="34" s="1"/>
  <c r="D506" i="34"/>
  <c r="D517" i="34" s="1"/>
  <c r="F505" i="34"/>
  <c r="F504" i="34"/>
  <c r="F503" i="34"/>
  <c r="F502" i="34"/>
  <c r="F501" i="34"/>
  <c r="F500" i="34"/>
  <c r="F499" i="34"/>
  <c r="F498" i="34"/>
  <c r="F497" i="34"/>
  <c r="F496" i="34"/>
  <c r="F495" i="34"/>
  <c r="F494" i="34"/>
  <c r="D478" i="34"/>
  <c r="D458" i="34"/>
  <c r="D469" i="34" s="1"/>
  <c r="D436" i="34"/>
  <c r="D430" i="34"/>
  <c r="D437" i="34" s="1"/>
  <c r="D410" i="34"/>
  <c r="D421" i="34" s="1"/>
  <c r="D388" i="34"/>
  <c r="D382" i="34"/>
  <c r="D389" i="34" s="1"/>
  <c r="D362" i="34"/>
  <c r="D373" i="34"/>
  <c r="D340" i="34"/>
  <c r="D334" i="34"/>
  <c r="D314" i="34"/>
  <c r="D325" i="34"/>
  <c r="D286" i="34"/>
  <c r="D293" i="34" s="1"/>
  <c r="D266" i="34"/>
  <c r="D277" i="34"/>
  <c r="D244" i="34"/>
  <c r="D238" i="34"/>
  <c r="D218" i="34"/>
  <c r="D229" i="34" s="1"/>
  <c r="D196" i="34"/>
  <c r="D190" i="34"/>
  <c r="D170" i="34"/>
  <c r="D181" i="34" s="1"/>
  <c r="D142" i="34"/>
  <c r="D149" i="34" s="1"/>
  <c r="D122" i="34"/>
  <c r="D133" i="34"/>
  <c r="D94" i="34"/>
  <c r="D74" i="34"/>
  <c r="D85" i="34" s="1"/>
  <c r="G47" i="34"/>
  <c r="E47" i="34"/>
  <c r="D47" i="34"/>
  <c r="F47" i="34" s="1"/>
  <c r="G46" i="34"/>
  <c r="E46" i="34"/>
  <c r="D46" i="34"/>
  <c r="F46" i="34" s="1"/>
  <c r="G45" i="34"/>
  <c r="E45" i="34"/>
  <c r="D45" i="34"/>
  <c r="G44" i="34"/>
  <c r="E44" i="34"/>
  <c r="D44" i="34"/>
  <c r="F44" i="34" s="1"/>
  <c r="G43" i="34"/>
  <c r="E43" i="34"/>
  <c r="D43" i="34"/>
  <c r="F43" i="34"/>
  <c r="G41" i="34"/>
  <c r="E41" i="34"/>
  <c r="D41" i="34"/>
  <c r="F41" i="34" s="1"/>
  <c r="G40" i="34"/>
  <c r="E40" i="34"/>
  <c r="D40" i="34"/>
  <c r="G39" i="34"/>
  <c r="E39" i="34"/>
  <c r="D39" i="34"/>
  <c r="F39" i="34" s="1"/>
  <c r="G38" i="34"/>
  <c r="E38" i="34"/>
  <c r="D38" i="34"/>
  <c r="F38" i="34" s="1"/>
  <c r="G37" i="34"/>
  <c r="E37" i="34"/>
  <c r="D37" i="34"/>
  <c r="F37" i="34" s="1"/>
  <c r="G36" i="34"/>
  <c r="E36" i="34"/>
  <c r="D36" i="34"/>
  <c r="G32" i="34"/>
  <c r="E32" i="34"/>
  <c r="D32" i="34"/>
  <c r="F32" i="34" s="1"/>
  <c r="G31" i="34"/>
  <c r="E31" i="34"/>
  <c r="D31" i="34"/>
  <c r="G30" i="34"/>
  <c r="D30" i="34"/>
  <c r="F30" i="34" s="1"/>
  <c r="G29" i="34"/>
  <c r="E29" i="34"/>
  <c r="D29" i="34"/>
  <c r="F29" i="34" s="1"/>
  <c r="G28" i="34"/>
  <c r="E28" i="34"/>
  <c r="D28" i="34"/>
  <c r="F28" i="34" s="1"/>
  <c r="G27" i="34"/>
  <c r="E27" i="34"/>
  <c r="D27" i="34"/>
  <c r="F27" i="34" s="1"/>
  <c r="G26" i="34"/>
  <c r="E26" i="34"/>
  <c r="D26" i="34"/>
  <c r="F26" i="34" s="1"/>
  <c r="G25" i="34"/>
  <c r="E25" i="34"/>
  <c r="D25" i="34"/>
  <c r="G24" i="34"/>
  <c r="E24" i="34"/>
  <c r="D24" i="34"/>
  <c r="F24" i="34" s="1"/>
  <c r="G23" i="34"/>
  <c r="E23" i="34"/>
  <c r="D23" i="34"/>
  <c r="G21" i="34"/>
  <c r="E21" i="34"/>
  <c r="F21" i="34"/>
  <c r="G20" i="34"/>
  <c r="E20" i="34"/>
  <c r="F20" i="34"/>
  <c r="G19" i="34"/>
  <c r="E19" i="34"/>
  <c r="G18" i="34"/>
  <c r="E18" i="34"/>
  <c r="F18" i="34" s="1"/>
  <c r="G17" i="34"/>
  <c r="E17" i="34"/>
  <c r="F17" i="34"/>
  <c r="G16" i="34"/>
  <c r="E16" i="34"/>
  <c r="F16" i="34"/>
  <c r="G15" i="34"/>
  <c r="E15" i="34"/>
  <c r="G14" i="34"/>
  <c r="E14" i="34"/>
  <c r="E13" i="34"/>
  <c r="F13" i="34" s="1"/>
  <c r="G12" i="34"/>
  <c r="E12" i="34"/>
  <c r="F12" i="34"/>
  <c r="G11" i="34"/>
  <c r="E11" i="34"/>
  <c r="G10" i="34"/>
  <c r="E10" i="34"/>
  <c r="D10" i="34"/>
  <c r="F10" i="34" s="1"/>
  <c r="D737" i="33"/>
  <c r="D731" i="33"/>
  <c r="D711" i="33"/>
  <c r="D722" i="33"/>
  <c r="D687" i="33"/>
  <c r="D681" i="33"/>
  <c r="D688" i="33" s="1"/>
  <c r="D661" i="33"/>
  <c r="D672" i="33"/>
  <c r="D632" i="33"/>
  <c r="D639" i="33" s="1"/>
  <c r="D612" i="33"/>
  <c r="D623" i="33" s="1"/>
  <c r="D589" i="33"/>
  <c r="D583" i="33"/>
  <c r="D563" i="33"/>
  <c r="D574" i="33" s="1"/>
  <c r="G540" i="33"/>
  <c r="G48" i="33" s="1"/>
  <c r="E540" i="33"/>
  <c r="E48" i="33" s="1"/>
  <c r="D540" i="33"/>
  <c r="F540" i="33" s="1"/>
  <c r="G534" i="33"/>
  <c r="G42" i="33" s="1"/>
  <c r="E534" i="33"/>
  <c r="E42" i="33"/>
  <c r="D534" i="33"/>
  <c r="F534" i="33" s="1"/>
  <c r="E30" i="33"/>
  <c r="G514" i="33"/>
  <c r="G525" i="33" s="1"/>
  <c r="G33" i="33" s="1"/>
  <c r="E514" i="33"/>
  <c r="E525" i="33" s="1"/>
  <c r="E33" i="33" s="1"/>
  <c r="D514" i="33"/>
  <c r="D525" i="33" s="1"/>
  <c r="D491" i="33"/>
  <c r="D485" i="33"/>
  <c r="D492" i="33" s="1"/>
  <c r="D465" i="33"/>
  <c r="D476" i="33" s="1"/>
  <c r="D442" i="33"/>
  <c r="D436" i="33"/>
  <c r="D416" i="33"/>
  <c r="D427" i="33"/>
  <c r="D393" i="33"/>
  <c r="D387" i="33"/>
  <c r="D394" i="33" s="1"/>
  <c r="D367" i="33"/>
  <c r="D378" i="33" s="1"/>
  <c r="D344" i="33"/>
  <c r="D338" i="33"/>
  <c r="D318" i="33"/>
  <c r="D329" i="33" s="1"/>
  <c r="D295" i="33"/>
  <c r="D289" i="33"/>
  <c r="D269" i="33"/>
  <c r="D280" i="33"/>
  <c r="D246" i="33"/>
  <c r="D240" i="33"/>
  <c r="D220" i="33"/>
  <c r="D231" i="33"/>
  <c r="D197" i="33"/>
  <c r="D191" i="33"/>
  <c r="D171" i="33"/>
  <c r="D182" i="33" s="1"/>
  <c r="D142" i="33"/>
  <c r="D149" i="33" s="1"/>
  <c r="D122" i="33"/>
  <c r="D133" i="33" s="1"/>
  <c r="D93" i="33"/>
  <c r="D100" i="33" s="1"/>
  <c r="G47" i="33"/>
  <c r="E47" i="33"/>
  <c r="D47" i="33"/>
  <c r="G46" i="33"/>
  <c r="D46" i="33"/>
  <c r="F46" i="33" s="1"/>
  <c r="G45" i="33"/>
  <c r="E45" i="33"/>
  <c r="D45" i="33"/>
  <c r="G44" i="33"/>
  <c r="E44" i="33"/>
  <c r="D44" i="33"/>
  <c r="F44" i="33" s="1"/>
  <c r="G43" i="33"/>
  <c r="E43" i="33"/>
  <c r="D43" i="33"/>
  <c r="F43" i="33"/>
  <c r="G41" i="33"/>
  <c r="E41" i="33"/>
  <c r="D41" i="33"/>
  <c r="G40" i="33"/>
  <c r="E40" i="33"/>
  <c r="D40" i="33"/>
  <c r="F40" i="33" s="1"/>
  <c r="G39" i="33"/>
  <c r="E39" i="33"/>
  <c r="D39" i="33"/>
  <c r="G38" i="33"/>
  <c r="E38" i="33"/>
  <c r="D38" i="33"/>
  <c r="F38" i="33" s="1"/>
  <c r="G37" i="33"/>
  <c r="E37" i="33"/>
  <c r="D37" i="33"/>
  <c r="G36" i="33"/>
  <c r="E36" i="33"/>
  <c r="D36" i="33"/>
  <c r="F36" i="33" s="1"/>
  <c r="G35" i="33"/>
  <c r="E35" i="33"/>
  <c r="D35" i="33"/>
  <c r="G34" i="33"/>
  <c r="E34" i="33"/>
  <c r="D34" i="33"/>
  <c r="F34" i="33"/>
  <c r="G32" i="33"/>
  <c r="E32" i="33"/>
  <c r="D32" i="33"/>
  <c r="G31" i="33"/>
  <c r="E31" i="33"/>
  <c r="F31" i="33"/>
  <c r="G30" i="33"/>
  <c r="D30" i="33"/>
  <c r="G29" i="33"/>
  <c r="E29" i="33"/>
  <c r="D29" i="33"/>
  <c r="G28" i="33"/>
  <c r="E28" i="33"/>
  <c r="D28" i="33"/>
  <c r="G27" i="33"/>
  <c r="E27" i="33"/>
  <c r="D27" i="33"/>
  <c r="F27" i="33" s="1"/>
  <c r="G26" i="33"/>
  <c r="E26" i="33"/>
  <c r="D26" i="33"/>
  <c r="F26" i="33" s="1"/>
  <c r="G25" i="33"/>
  <c r="E25" i="33"/>
  <c r="D25" i="33"/>
  <c r="G24" i="33"/>
  <c r="E24" i="33"/>
  <c r="D24" i="33"/>
  <c r="G23" i="33"/>
  <c r="E23" i="33"/>
  <c r="D23" i="33"/>
  <c r="F23" i="33" s="1"/>
  <c r="G21" i="33"/>
  <c r="E21" i="33"/>
  <c r="D21" i="33"/>
  <c r="F21" i="33"/>
  <c r="G20" i="33"/>
  <c r="G19" i="33" s="1"/>
  <c r="E20" i="33"/>
  <c r="D20" i="33"/>
  <c r="F20" i="33" s="1"/>
  <c r="E19" i="33"/>
  <c r="D19" i="33"/>
  <c r="F19" i="33" s="1"/>
  <c r="G18" i="33"/>
  <c r="E18" i="33"/>
  <c r="D18" i="33"/>
  <c r="F18" i="33" s="1"/>
  <c r="G17" i="33"/>
  <c r="E17" i="33"/>
  <c r="D17" i="33"/>
  <c r="E16" i="33"/>
  <c r="D16" i="33"/>
  <c r="F16" i="33" s="1"/>
  <c r="G15" i="33"/>
  <c r="E15" i="33"/>
  <c r="D15" i="33"/>
  <c r="G14" i="33"/>
  <c r="E14" i="33"/>
  <c r="D14" i="33"/>
  <c r="F14" i="33" s="1"/>
  <c r="G13" i="33"/>
  <c r="E13" i="33"/>
  <c r="D13" i="33"/>
  <c r="F13" i="33" s="1"/>
  <c r="G12" i="33"/>
  <c r="E12" i="33"/>
  <c r="D12" i="33"/>
  <c r="F12" i="33" s="1"/>
  <c r="G11" i="33"/>
  <c r="E11" i="33"/>
  <c r="D11" i="33"/>
  <c r="G10" i="33"/>
  <c r="E10" i="33"/>
  <c r="D10" i="33"/>
  <c r="F10" i="33" s="1"/>
  <c r="G117" i="32"/>
  <c r="G119" i="32"/>
  <c r="F117" i="32"/>
  <c r="F119" i="32"/>
  <c r="E117" i="32"/>
  <c r="E119" i="32"/>
  <c r="D117" i="32"/>
  <c r="D119" i="32"/>
  <c r="C117" i="32"/>
  <c r="C119" i="32" s="1"/>
  <c r="H116" i="32"/>
  <c r="H115" i="32"/>
  <c r="H114" i="32"/>
  <c r="H113" i="32"/>
  <c r="H112" i="32"/>
  <c r="H111" i="32"/>
  <c r="H110" i="32"/>
  <c r="H109" i="32"/>
  <c r="H108" i="32"/>
  <c r="H107" i="32"/>
  <c r="H106" i="32"/>
  <c r="H105" i="32"/>
  <c r="H104" i="32"/>
  <c r="H103" i="32"/>
  <c r="G93" i="32"/>
  <c r="G95" i="32"/>
  <c r="F93" i="32"/>
  <c r="F95" i="32" s="1"/>
  <c r="E93" i="32"/>
  <c r="E95" i="32" s="1"/>
  <c r="D93" i="32"/>
  <c r="D95" i="32"/>
  <c r="C93" i="32"/>
  <c r="C95" i="32" s="1"/>
  <c r="H92" i="32"/>
  <c r="H91" i="32"/>
  <c r="H90" i="32"/>
  <c r="H89" i="32"/>
  <c r="H88" i="32"/>
  <c r="H87" i="32"/>
  <c r="H86" i="32"/>
  <c r="H85" i="32"/>
  <c r="H84" i="32"/>
  <c r="H83" i="32"/>
  <c r="H82" i="32"/>
  <c r="H81" i="32"/>
  <c r="H80" i="32"/>
  <c r="H79" i="32"/>
  <c r="G70" i="32"/>
  <c r="G72" i="32"/>
  <c r="F70" i="32"/>
  <c r="F72" i="32"/>
  <c r="H69" i="32"/>
  <c r="H68" i="32"/>
  <c r="H67" i="32"/>
  <c r="H66" i="32"/>
  <c r="H65" i="32"/>
  <c r="H64" i="32"/>
  <c r="H63" i="32"/>
  <c r="H62" i="32"/>
  <c r="H61" i="32"/>
  <c r="H60" i="32"/>
  <c r="H59" i="32"/>
  <c r="H58" i="32"/>
  <c r="H57" i="32"/>
  <c r="E70" i="32"/>
  <c r="E72" i="32" s="1"/>
  <c r="H56" i="32"/>
  <c r="C70" i="32"/>
  <c r="C72" i="32" s="1"/>
  <c r="D9" i="30"/>
  <c r="D10" i="30"/>
  <c r="D18" i="30"/>
  <c r="D23" i="30"/>
  <c r="G120" i="29"/>
  <c r="G122" i="29" s="1"/>
  <c r="F120" i="29"/>
  <c r="F122" i="29" s="1"/>
  <c r="E120" i="29"/>
  <c r="E122" i="29"/>
  <c r="D120" i="29"/>
  <c r="D122" i="29"/>
  <c r="C120" i="29"/>
  <c r="H120" i="29" s="1"/>
  <c r="H122" i="29" s="1"/>
  <c r="C122" i="29"/>
  <c r="H119" i="29"/>
  <c r="H118" i="29"/>
  <c r="H117" i="29"/>
  <c r="H116" i="29"/>
  <c r="H115" i="29"/>
  <c r="H114" i="29"/>
  <c r="H113" i="29"/>
  <c r="H112" i="29"/>
  <c r="H111" i="29"/>
  <c r="H110" i="29"/>
  <c r="H109" i="29"/>
  <c r="H108" i="29"/>
  <c r="H107" i="29"/>
  <c r="H106" i="29"/>
  <c r="G95" i="29"/>
  <c r="G97" i="29" s="1"/>
  <c r="F95" i="29"/>
  <c r="F97" i="29" s="1"/>
  <c r="E95" i="29"/>
  <c r="E97" i="29"/>
  <c r="D95" i="29"/>
  <c r="D97" i="29"/>
  <c r="C95" i="29"/>
  <c r="H95" i="29" s="1"/>
  <c r="H97" i="29" s="1"/>
  <c r="C97" i="29"/>
  <c r="H94" i="29"/>
  <c r="H93" i="29"/>
  <c r="H92" i="29"/>
  <c r="H91" i="29"/>
  <c r="H90" i="29"/>
  <c r="H89" i="29"/>
  <c r="H88" i="29"/>
  <c r="H87" i="29"/>
  <c r="H86" i="29"/>
  <c r="H85" i="29"/>
  <c r="H84" i="29"/>
  <c r="H83" i="29"/>
  <c r="H82" i="29"/>
  <c r="H81" i="29"/>
  <c r="G71" i="29"/>
  <c r="G73" i="29"/>
  <c r="F71" i="29"/>
  <c r="F73" i="29" s="1"/>
  <c r="E71" i="29"/>
  <c r="E73" i="29"/>
  <c r="D71" i="29"/>
  <c r="D73" i="29"/>
  <c r="C71" i="29"/>
  <c r="H71" i="29" s="1"/>
  <c r="H73" i="29" s="1"/>
  <c r="C73" i="29"/>
  <c r="H70" i="29"/>
  <c r="H69" i="29"/>
  <c r="H68" i="29"/>
  <c r="H67" i="29"/>
  <c r="H66" i="29"/>
  <c r="H65" i="29"/>
  <c r="H64" i="29"/>
  <c r="H63" i="29"/>
  <c r="H62" i="29"/>
  <c r="H61" i="29"/>
  <c r="H60" i="29"/>
  <c r="H59" i="29"/>
  <c r="H58" i="29"/>
  <c r="H57" i="29"/>
  <c r="G113" i="28"/>
  <c r="G115" i="28" s="1"/>
  <c r="F113" i="28"/>
  <c r="F115" i="28" s="1"/>
  <c r="E113" i="28"/>
  <c r="D113" i="28"/>
  <c r="D115" i="28"/>
  <c r="C113" i="28"/>
  <c r="C115" i="28"/>
  <c r="H112" i="28"/>
  <c r="H111" i="28"/>
  <c r="H110" i="28"/>
  <c r="H109" i="28"/>
  <c r="H108" i="28"/>
  <c r="H107" i="28"/>
  <c r="H106" i="28"/>
  <c r="H105" i="28"/>
  <c r="H104" i="28"/>
  <c r="H103" i="28"/>
  <c r="H102" i="28"/>
  <c r="H101" i="28"/>
  <c r="H100" i="28"/>
  <c r="H99" i="28"/>
  <c r="G90" i="28"/>
  <c r="G92" i="28"/>
  <c r="F90" i="28"/>
  <c r="F92" i="28" s="1"/>
  <c r="E90" i="28"/>
  <c r="E92" i="28" s="1"/>
  <c r="D90" i="28"/>
  <c r="D92" i="28"/>
  <c r="C90" i="28"/>
  <c r="C92" i="28"/>
  <c r="H89" i="28"/>
  <c r="H88" i="28"/>
  <c r="H87" i="28"/>
  <c r="H86" i="28"/>
  <c r="H85" i="28"/>
  <c r="H84" i="28"/>
  <c r="H83" i="28"/>
  <c r="H82" i="28"/>
  <c r="H81" i="28"/>
  <c r="H80" i="28"/>
  <c r="H79" i="28"/>
  <c r="H78" i="28"/>
  <c r="H77" i="28"/>
  <c r="H76" i="28"/>
  <c r="G67" i="28"/>
  <c r="G69" i="28"/>
  <c r="F67" i="28"/>
  <c r="F69" i="28"/>
  <c r="E67" i="28"/>
  <c r="E69" i="28" s="1"/>
  <c r="D67" i="28"/>
  <c r="D69" i="28" s="1"/>
  <c r="C67" i="28"/>
  <c r="C69" i="28"/>
  <c r="H66" i="28"/>
  <c r="H65" i="28"/>
  <c r="H64" i="28"/>
  <c r="H63" i="28"/>
  <c r="H62" i="28"/>
  <c r="H61" i="28"/>
  <c r="H60" i="28"/>
  <c r="H59" i="28"/>
  <c r="H58" i="28"/>
  <c r="H57" i="28"/>
  <c r="H56" i="28"/>
  <c r="H55" i="28"/>
  <c r="H54" i="28"/>
  <c r="H53" i="28"/>
  <c r="H98" i="27"/>
  <c r="G98" i="27"/>
  <c r="F98" i="27"/>
  <c r="E98" i="27"/>
  <c r="D98" i="27"/>
  <c r="C98" i="27"/>
  <c r="I97" i="27"/>
  <c r="I96" i="27"/>
  <c r="I95" i="27"/>
  <c r="I94" i="27"/>
  <c r="I93" i="27"/>
  <c r="I92" i="27"/>
  <c r="I91" i="27"/>
  <c r="I90" i="27"/>
  <c r="I89" i="27"/>
  <c r="I88" i="27"/>
  <c r="I87" i="27"/>
  <c r="I86" i="27"/>
  <c r="I85" i="27"/>
  <c r="I84" i="27"/>
  <c r="H79" i="27"/>
  <c r="G79" i="27"/>
  <c r="F79" i="27"/>
  <c r="E79" i="27"/>
  <c r="D79" i="27"/>
  <c r="C79" i="27"/>
  <c r="I78" i="27"/>
  <c r="I77" i="27"/>
  <c r="I76" i="27"/>
  <c r="I75" i="27"/>
  <c r="I74" i="27"/>
  <c r="I73" i="27"/>
  <c r="I72" i="27"/>
  <c r="I71" i="27"/>
  <c r="I70" i="27"/>
  <c r="I69" i="27"/>
  <c r="I68" i="27"/>
  <c r="I67" i="27"/>
  <c r="I66" i="27"/>
  <c r="I65" i="27"/>
  <c r="H60" i="27"/>
  <c r="G60" i="27"/>
  <c r="F60" i="27"/>
  <c r="E60" i="27"/>
  <c r="D60" i="27"/>
  <c r="C60" i="27"/>
  <c r="I59" i="27"/>
  <c r="I58" i="27"/>
  <c r="I57" i="27"/>
  <c r="I56" i="27"/>
  <c r="I55" i="27"/>
  <c r="I54" i="27"/>
  <c r="I53" i="27"/>
  <c r="I52" i="27"/>
  <c r="I51" i="27"/>
  <c r="I50" i="27"/>
  <c r="I49" i="27"/>
  <c r="I48" i="27"/>
  <c r="I47" i="27"/>
  <c r="I46" i="27"/>
  <c r="I36" i="24"/>
  <c r="H36" i="24"/>
  <c r="G36" i="24"/>
  <c r="F36" i="24"/>
  <c r="E36" i="24"/>
  <c r="D36" i="24"/>
  <c r="C36" i="24"/>
  <c r="I19" i="24"/>
  <c r="H19" i="24"/>
  <c r="G19" i="24"/>
  <c r="F19" i="24"/>
  <c r="E19" i="24"/>
  <c r="D19" i="24"/>
  <c r="C19" i="24"/>
  <c r="F23" i="34"/>
  <c r="G16" i="33"/>
  <c r="I21" i="36"/>
  <c r="D485" i="34"/>
  <c r="F526" i="34"/>
  <c r="J37" i="36"/>
  <c r="K32" i="36"/>
  <c r="J23" i="36"/>
  <c r="C13" i="36"/>
  <c r="F13" i="36"/>
  <c r="F21" i="36"/>
  <c r="F15" i="36"/>
  <c r="H13" i="36"/>
  <c r="K15" i="36"/>
  <c r="G13" i="36"/>
  <c r="G15" i="36"/>
  <c r="G21" i="36"/>
  <c r="D101" i="34"/>
  <c r="F514" i="34"/>
  <c r="D13" i="36"/>
  <c r="E13" i="36"/>
  <c r="E115" i="28"/>
  <c r="H15" i="36"/>
  <c r="I15" i="36"/>
  <c r="C15" i="36"/>
  <c r="K21" i="36"/>
  <c r="D21" i="36"/>
  <c r="D15" i="36"/>
  <c r="E21" i="36"/>
  <c r="E15" i="36"/>
  <c r="H21" i="36"/>
  <c r="K37" i="36"/>
  <c r="K35" i="36"/>
  <c r="J33" i="36"/>
  <c r="J35" i="36"/>
  <c r="I60" i="27" l="1"/>
  <c r="F35" i="33"/>
  <c r="E42" i="34"/>
  <c r="I13" i="35"/>
  <c r="I15" i="35" s="1"/>
  <c r="K17" i="35"/>
  <c r="J14" i="36"/>
  <c r="K17" i="36"/>
  <c r="G17" i="36"/>
  <c r="I17" i="36"/>
  <c r="D533" i="34"/>
  <c r="E22" i="34"/>
  <c r="D247" i="33"/>
  <c r="F39" i="33"/>
  <c r="D443" i="33"/>
  <c r="D590" i="33"/>
  <c r="D84" i="33"/>
  <c r="D33" i="33" s="1"/>
  <c r="F33" i="33" s="1"/>
  <c r="F11" i="33"/>
  <c r="F15" i="33"/>
  <c r="F32" i="33"/>
  <c r="F45" i="33"/>
  <c r="D345" i="33"/>
  <c r="F30" i="33"/>
  <c r="F37" i="33"/>
  <c r="F41" i="33"/>
  <c r="F514" i="33"/>
  <c r="D738" i="33"/>
  <c r="J36" i="24"/>
  <c r="H117" i="32"/>
  <c r="H119" i="32" s="1"/>
  <c r="H70" i="32"/>
  <c r="H72" i="32" s="1"/>
  <c r="H93" i="32"/>
  <c r="H95" i="32" s="1"/>
  <c r="I98" i="27"/>
  <c r="I79" i="27"/>
  <c r="J37" i="35"/>
  <c r="J35" i="35"/>
  <c r="J9" i="36"/>
  <c r="H17" i="36"/>
  <c r="D17" i="36"/>
  <c r="J19" i="36"/>
  <c r="J15" i="36"/>
  <c r="F17" i="36"/>
  <c r="C17" i="36"/>
  <c r="J10" i="36"/>
  <c r="E17" i="36"/>
  <c r="J12" i="36"/>
  <c r="J18" i="36"/>
  <c r="J13" i="36"/>
  <c r="J21" i="36"/>
  <c r="K13" i="35"/>
  <c r="K15" i="35" s="1"/>
  <c r="J10" i="35"/>
  <c r="D13" i="35"/>
  <c r="D15" i="35" s="1"/>
  <c r="E13" i="35"/>
  <c r="E15" i="35" s="1"/>
  <c r="J9" i="35"/>
  <c r="J12" i="35"/>
  <c r="F13" i="35"/>
  <c r="F15" i="35" s="1"/>
  <c r="G13" i="35"/>
  <c r="G15" i="35" s="1"/>
  <c r="C13" i="35"/>
  <c r="C15" i="35" s="1"/>
  <c r="H13" i="35"/>
  <c r="H15" i="35" s="1"/>
  <c r="J11" i="35"/>
  <c r="C17" i="35"/>
  <c r="G533" i="34"/>
  <c r="G49" i="34" s="1"/>
  <c r="D723" i="34"/>
  <c r="D677" i="34"/>
  <c r="E49" i="34"/>
  <c r="F533" i="34"/>
  <c r="F36" i="34"/>
  <c r="F40" i="34"/>
  <c r="F31" i="34"/>
  <c r="F25" i="34"/>
  <c r="F506" i="34"/>
  <c r="E33" i="34"/>
  <c r="F14" i="34"/>
  <c r="F517" i="34"/>
  <c r="D341" i="34"/>
  <c r="D245" i="34"/>
  <c r="D197" i="34"/>
  <c r="D49" i="34" s="1"/>
  <c r="F15" i="34"/>
  <c r="F45" i="34"/>
  <c r="E541" i="33"/>
  <c r="E49" i="33" s="1"/>
  <c r="G22" i="33"/>
  <c r="F28" i="33"/>
  <c r="F29" i="33"/>
  <c r="F24" i="33"/>
  <c r="F525" i="33"/>
  <c r="D296" i="33"/>
  <c r="D48" i="33"/>
  <c r="F48" i="33" s="1"/>
  <c r="D198" i="33"/>
  <c r="F17" i="33"/>
  <c r="F47" i="33"/>
  <c r="F25" i="33"/>
  <c r="J18" i="35"/>
  <c r="J19" i="35"/>
  <c r="F11" i="34"/>
  <c r="F19" i="34"/>
  <c r="D48" i="34"/>
  <c r="F48" i="34" s="1"/>
  <c r="D42" i="34"/>
  <c r="F42" i="34" s="1"/>
  <c r="D33" i="34"/>
  <c r="F33" i="34" s="1"/>
  <c r="D22" i="34"/>
  <c r="F22" i="34" s="1"/>
  <c r="D42" i="33"/>
  <c r="F42" i="33" s="1"/>
  <c r="G541" i="33"/>
  <c r="G49" i="33" s="1"/>
  <c r="D541" i="33"/>
  <c r="E22" i="33"/>
  <c r="H67" i="28"/>
  <c r="H69" i="28" s="1"/>
  <c r="H90" i="28"/>
  <c r="H92" i="28" s="1"/>
  <c r="H113" i="28"/>
  <c r="H115" i="28" s="1"/>
  <c r="D70" i="32"/>
  <c r="D72" i="32" s="1"/>
  <c r="K21" i="35" l="1"/>
  <c r="J17" i="36"/>
  <c r="J13" i="35"/>
  <c r="J15" i="35" s="1"/>
  <c r="F49" i="34"/>
  <c r="F541" i="33"/>
  <c r="D49" i="33"/>
  <c r="F49" i="33" s="1"/>
  <c r="F22" i="33"/>
  <c r="J17" i="35"/>
</calcChain>
</file>

<file path=xl/comments1.xml><?xml version="1.0" encoding="utf-8"?>
<comments xmlns="http://schemas.openxmlformats.org/spreadsheetml/2006/main">
  <authors>
    <author>Sachithra Ranatunga</author>
  </authors>
  <commentList>
    <comment ref="J374" authorId="0" shapeId="0">
      <text>
        <r>
          <rPr>
            <b/>
            <sz val="9"/>
            <color indexed="81"/>
            <rFont val="Tahoma"/>
            <family val="2"/>
          </rPr>
          <t>Sachithra Ranatunga:</t>
        </r>
        <r>
          <rPr>
            <sz val="9"/>
            <color indexed="81"/>
            <rFont val="Tahoma"/>
            <family val="2"/>
          </rPr>
          <t xml:space="preserve">
Direct gen+SRCC</t>
        </r>
      </text>
    </comment>
  </commentList>
</comments>
</file>

<file path=xl/comments2.xml><?xml version="1.0" encoding="utf-8"?>
<comments xmlns="http://schemas.openxmlformats.org/spreadsheetml/2006/main">
  <authors>
    <author>Intern</author>
  </authors>
  <commentList>
    <comment ref="H7" authorId="0" shapeId="0">
      <text>
        <r>
          <rPr>
            <sz val="9"/>
            <color indexed="81"/>
            <rFont val="Tahoma"/>
            <family val="2"/>
          </rPr>
          <t xml:space="preserve">
Added WCI amount to the miscellaneous</t>
        </r>
      </text>
    </comment>
  </commentList>
</comments>
</file>

<file path=xl/sharedStrings.xml><?xml version="1.0" encoding="utf-8"?>
<sst xmlns="http://schemas.openxmlformats.org/spreadsheetml/2006/main" count="3749" uniqueCount="447">
  <si>
    <t>Insurance Industry Performance Review - 2024</t>
  </si>
  <si>
    <t xml:space="preserve">General Insurance Business </t>
  </si>
  <si>
    <t xml:space="preserve">Published By </t>
  </si>
  <si>
    <t>Insurance Regulatory Commission of Sri Lanka</t>
  </si>
  <si>
    <t>Abbreviations for Insurance Companies</t>
  </si>
  <si>
    <t>Insurance Company Full Name</t>
  </si>
  <si>
    <t>Abbreviation</t>
  </si>
  <si>
    <t>Allianz Insurance Lanka Ltd</t>
  </si>
  <si>
    <t>Allianz Gen.</t>
  </si>
  <si>
    <t>Amana Takaful PLC</t>
  </si>
  <si>
    <t>Amana Gen.</t>
  </si>
  <si>
    <t>Ceylinco General Insurance Ltd</t>
  </si>
  <si>
    <t>Ceylinco Gen.</t>
  </si>
  <si>
    <t>Continental Insurance Lanka Ltd</t>
  </si>
  <si>
    <t>Continental</t>
  </si>
  <si>
    <t>Cooperative Insurance Company PLC</t>
  </si>
  <si>
    <t>Cooperative Gen.</t>
  </si>
  <si>
    <t>Fairfirst Insurance Ltd.</t>
  </si>
  <si>
    <t>Fairfirst</t>
  </si>
  <si>
    <t>HNB General Insurance Ltd</t>
  </si>
  <si>
    <t>HNB Gen.</t>
  </si>
  <si>
    <t>LOLC General Insurance Ltd</t>
  </si>
  <si>
    <t>LOLC Gen.</t>
  </si>
  <si>
    <t>MBSL Insurance Company Ltd</t>
  </si>
  <si>
    <t>MBSL</t>
  </si>
  <si>
    <t>Orient Insurance Ltd</t>
  </si>
  <si>
    <t>Orient</t>
  </si>
  <si>
    <t>People’s Insurance PLC</t>
  </si>
  <si>
    <t>People’s</t>
  </si>
  <si>
    <t>Sanasa General Insurance Company Ltd</t>
  </si>
  <si>
    <t>Sanasa Gen.</t>
  </si>
  <si>
    <t>Sri Lanka Insurance Corporation Ltd</t>
  </si>
  <si>
    <t>SLIC</t>
  </si>
  <si>
    <t>National Insurance Trust Fund</t>
  </si>
  <si>
    <t>NITF</t>
  </si>
  <si>
    <t>Following General Notes supplement when interpreting the data of Tables and Charts of the Insurance Industry Review:</t>
  </si>
  <si>
    <t xml:space="preserve">Tables and Charts depicted in this report are based on the statistics provided by the General Insurance Companies </t>
  </si>
  <si>
    <t>Seemasahitha Sanasa Rakshana Samagama has segregated its long term insurance business and general insurance business with effect from 01st July 2019. Accordingly, “Sanasa Life Insurance Company PLC” and “Sanasa General Insurance Company Ltd” continue to carry on long term and general insurance businesses respectively.</t>
  </si>
  <si>
    <t>Sri Lanka Insurance Corporation Limited has been segregated into two entities, namely, Sri Lanka Insurance Corporation General Limited and Sri Lanka Insurance Corporation Life Limited. Accordingly, the licence issued to Sri Lanka Insurance Corporation Limited has been cancelled with effect from 01st February 2024 and as such, Sri Lanka  Insurance Corporation Limited shall not hold out as an insurer from the said date.</t>
  </si>
  <si>
    <t>Data submitted by NITF with regard to the Risk Based Capital had not been considered in order to maintain the comparability since NITF handles both reinsurance and insurance business.</t>
  </si>
  <si>
    <t>Financial data of crop &amp; loan protection scheme of NITF has been eliminated from statistics from 2014 onwards since the said operation has not been considered as ‘Insurance’.</t>
  </si>
  <si>
    <t>Figures in some tables have been rounded off to the nearest final digit. Hence, there may be a slight discrepancy between the total as shown and the sum of its components.</t>
  </si>
  <si>
    <t>Differences as compared with previously published figures are due to subsequent revisions.</t>
  </si>
  <si>
    <t>Values indicated within parenthesis are negative values.</t>
  </si>
  <si>
    <t>The following symbols have been used throughout: -</t>
  </si>
  <si>
    <t xml:space="preserve"> (a) = Reinstated and Audited figures</t>
  </si>
  <si>
    <t xml:space="preserve">(b) = Latest Available Data </t>
  </si>
  <si>
    <t xml:space="preserve">  - = nil</t>
  </si>
  <si>
    <t>Summary</t>
  </si>
  <si>
    <t>Sheet No.</t>
  </si>
  <si>
    <t>Titles</t>
  </si>
  <si>
    <t>Company-wise Market Share of Gross Written Premium (2020 - 2024)</t>
  </si>
  <si>
    <t>Category - wise Analysis of Gross Written Premium (2020 - 2024)</t>
  </si>
  <si>
    <t>Reinsurance Premium and Retention (2020 - 2024)</t>
  </si>
  <si>
    <t>Category - wise Analysis of GWP of Miscellaneous Insurance Premium for 2023 &amp; 2024</t>
  </si>
  <si>
    <t>Number of Policies representing Gross Written Premium (2020 - 2024)</t>
  </si>
  <si>
    <t>Details of  Policies in Force and Sum Insured for 2023 &amp; 2024</t>
  </si>
  <si>
    <t>Net Earned Premium, Net Claims Incurred, Net Expenses, Net Claims Ratio, Net Expense Ratio and Net Combined Ratio (2020 - 2024)</t>
  </si>
  <si>
    <t>Category Wise Net Earned Premium, Net Claims Incurred, Net Claims Ratio, Net Expenses, Net Expense Ratio and Net Combined Ratio (2020 - 2024)</t>
  </si>
  <si>
    <t>Concentration of Assets, Investment Income and Average Investment Yield for 2023 &amp; 2024</t>
  </si>
  <si>
    <t xml:space="preserve">Concentration of Assets as at 31st December 2024 </t>
  </si>
  <si>
    <t xml:space="preserve">Credit Quality of Financial Assets as at 31st December 2023 &amp; 2024 </t>
  </si>
  <si>
    <t>Total Available Capital (TAC) and Capital Adequacy Ratio (CAR)   (2020 - 2024)</t>
  </si>
  <si>
    <t>Total Available Capital (TAC) - (2020 - 2024)</t>
  </si>
  <si>
    <t>Risk Capital Required (RCR) - (2020 - 2024)</t>
  </si>
  <si>
    <t xml:space="preserve">Claim Settlement Details - Class Wise - 2023 &amp; 2024 </t>
  </si>
  <si>
    <t>Individual Companies</t>
  </si>
  <si>
    <t>Class wise Analysis of Gross Written Premium (2020 - 2024)</t>
  </si>
  <si>
    <t>Gross Written Premium, Reinsurance Premium and Retention  (2020 - 2024)</t>
  </si>
  <si>
    <t>Class - wise  Analysis of Reinsurance Premium (2020 - 2024)</t>
  </si>
  <si>
    <t>Class - wise Analysis of Net Earned Premium (2020 - 2024)</t>
  </si>
  <si>
    <t>Company - wise Concentration of Assets  - 2024</t>
  </si>
  <si>
    <t>Company - wise Analysis of Solvency Position as at 31st December 2023 &amp; 2024</t>
  </si>
  <si>
    <t xml:space="preserve">Company - wise Analysis of Total Available Capital (TAC) as at 31st December 2023 &amp; 2024 </t>
  </si>
  <si>
    <t xml:space="preserve">Company - wise Analysis of Risk Capital Required (RCR) as  at 31st December 2023 &amp; 2024 </t>
  </si>
  <si>
    <t>Class - wise Analysis of Claims Incurred (2020 - 2024)</t>
  </si>
  <si>
    <t>Company - wise Net Combined Ratios (2020 - 2024)</t>
  </si>
  <si>
    <t>Summary of Statement of Financial Position as at 31st December 2024</t>
  </si>
  <si>
    <t xml:space="preserve">Individual Companies Statement of Financial Position as at 31st December 2024 </t>
  </si>
  <si>
    <t>Summary of Statement of Financial Position as at 31st December 2023</t>
  </si>
  <si>
    <t>Individual Companies Statement of Financial Position as at 31st December 2023</t>
  </si>
  <si>
    <t>Summary of Income Statements for the year ended 31st December 2024</t>
  </si>
  <si>
    <t xml:space="preserve">Individual Companies Income Statement for the year ended 31st December 2024 </t>
  </si>
  <si>
    <t xml:space="preserve">Summary of Income Statements for the year ended 31st December 2023 </t>
  </si>
  <si>
    <t>Table 01</t>
  </si>
  <si>
    <t xml:space="preserve">Company </t>
  </si>
  <si>
    <t>2022 (a)</t>
  </si>
  <si>
    <t>2023 (a)</t>
  </si>
  <si>
    <t>2024 (b)</t>
  </si>
  <si>
    <t>Gross Written Premium</t>
  </si>
  <si>
    <t>Market Share</t>
  </si>
  <si>
    <t>(LKR '000)</t>
  </si>
  <si>
    <t>(%)</t>
  </si>
  <si>
    <t>Total</t>
  </si>
  <si>
    <t>Growth Rate (%)</t>
  </si>
  <si>
    <t>Chart 01</t>
  </si>
  <si>
    <t>Table 02</t>
  </si>
  <si>
    <t>Class</t>
  </si>
  <si>
    <t>GWP                 (LKR '000)</t>
  </si>
  <si>
    <t>Growth Rate  (%)</t>
  </si>
  <si>
    <t>GWP                (LKR '000)</t>
  </si>
  <si>
    <t>Fire</t>
  </si>
  <si>
    <t>Marine</t>
  </si>
  <si>
    <t>Motor</t>
  </si>
  <si>
    <t>Health</t>
  </si>
  <si>
    <t>Miscellaneous</t>
  </si>
  <si>
    <t xml:space="preserve">Sub Total </t>
  </si>
  <si>
    <t>SRCC &amp; T</t>
  </si>
  <si>
    <t xml:space="preserve"> Total </t>
  </si>
  <si>
    <t>Table 03</t>
  </si>
  <si>
    <t>Retention as a percentage of  Gross Written Premium (%)</t>
  </si>
  <si>
    <t xml:space="preserve">Overall Retention Ratio </t>
  </si>
  <si>
    <t>Total Reinsurance Premium (LKR 000')</t>
  </si>
  <si>
    <t>Total Retained Premium (LKR 000')</t>
  </si>
  <si>
    <t>Chart 02</t>
  </si>
  <si>
    <t>Table 04</t>
  </si>
  <si>
    <t>Category</t>
  </si>
  <si>
    <t>GWP  LKR '000</t>
  </si>
  <si>
    <t>Title</t>
  </si>
  <si>
    <t>Personal Accident</t>
  </si>
  <si>
    <t xml:space="preserve">Contractor's All Risk </t>
  </si>
  <si>
    <t>Professional Indemnity</t>
  </si>
  <si>
    <t>Travel Insurance</t>
  </si>
  <si>
    <t>Fidelity Guarantee</t>
  </si>
  <si>
    <t>Burglary</t>
  </si>
  <si>
    <t>Cash in transit including cash in safe</t>
  </si>
  <si>
    <t xml:space="preserve">Goods in Transits </t>
  </si>
  <si>
    <t xml:space="preserve">Products Liability </t>
  </si>
  <si>
    <t>Public Liability</t>
  </si>
  <si>
    <t xml:space="preserve">Banker's Indemnity </t>
  </si>
  <si>
    <t>Air Craft Hull</t>
  </si>
  <si>
    <t>WCI</t>
  </si>
  <si>
    <t>Others</t>
  </si>
  <si>
    <t>Erection all risk</t>
  </si>
  <si>
    <t>Table 05</t>
  </si>
  <si>
    <t>No. of policies</t>
  </si>
  <si>
    <t xml:space="preserve">   3rd Party Only</t>
  </si>
  <si>
    <t xml:space="preserve">   Comprehensive</t>
  </si>
  <si>
    <t>Table 06</t>
  </si>
  <si>
    <t>Details of Insurance Policies  and Sum Insured for 2023 &amp; 2024</t>
  </si>
  <si>
    <t>New policies</t>
  </si>
  <si>
    <t>Renewed Policies</t>
  </si>
  <si>
    <t>Cancel Policies</t>
  </si>
  <si>
    <t>Policies inforce at year end</t>
  </si>
  <si>
    <t>Sum Insured</t>
  </si>
  <si>
    <t xml:space="preserve">   3rd party only</t>
  </si>
  <si>
    <t xml:space="preserve">Health </t>
  </si>
  <si>
    <t>Table 07</t>
  </si>
  <si>
    <t>Net Earned Premium (Rs.'000)</t>
  </si>
  <si>
    <t>Net Claims Incurred (Rs.'000)</t>
  </si>
  <si>
    <t>Net Expenses (Rs.'000)</t>
  </si>
  <si>
    <t>Net Claims Ratio (%)</t>
  </si>
  <si>
    <t>Net Expense Ratio (%)</t>
  </si>
  <si>
    <t>Net Combined Ratio (%)</t>
  </si>
  <si>
    <t>Chart 03</t>
  </si>
  <si>
    <t>Table 08</t>
  </si>
  <si>
    <t>Net Earned Premium (LKR'000)</t>
  </si>
  <si>
    <t xml:space="preserve">Miscellaneous </t>
  </si>
  <si>
    <t xml:space="preserve">SRCC &amp; T </t>
  </si>
  <si>
    <t xml:space="preserve">Total </t>
  </si>
  <si>
    <t>Net Claims Incurred (LKR'000)</t>
  </si>
  <si>
    <t>Description</t>
  </si>
  <si>
    <t>Net Expenses (LKR '000)</t>
  </si>
  <si>
    <t>Net Expenses for all classes of General Insurance Business except SRCC &amp; T</t>
  </si>
  <si>
    <t>Net Expenses Ratio for all classes of General Insurance Business except SRCC &amp; T</t>
  </si>
  <si>
    <t>Net Expense Ratio of General Insurance Business</t>
  </si>
  <si>
    <t>Net Combined Ratio for all classes of General Insurance Business except SRCC &amp; T</t>
  </si>
  <si>
    <t>Net Combined Ratio of General Insurance Business</t>
  </si>
  <si>
    <t>Table 09</t>
  </si>
  <si>
    <t>Claims Received -2023</t>
  </si>
  <si>
    <t>Claims Paid out of claims received during 2023</t>
  </si>
  <si>
    <t>Claims Settlement Ratio</t>
  </si>
  <si>
    <t>Claims Received - 2024</t>
  </si>
  <si>
    <t>Claims Paid out of claims received during 2024</t>
  </si>
  <si>
    <t>Rs. 000</t>
  </si>
  <si>
    <t>No of policies</t>
  </si>
  <si>
    <t>Amounts (% )</t>
  </si>
  <si>
    <t>Number %</t>
  </si>
  <si>
    <t xml:space="preserve">No. </t>
  </si>
  <si>
    <t>3rd Party Only</t>
  </si>
  <si>
    <t>Comprehensive</t>
  </si>
  <si>
    <t>Chart  09</t>
  </si>
  <si>
    <t>Table 10</t>
  </si>
  <si>
    <t>Type of Assets</t>
  </si>
  <si>
    <t xml:space="preserve"> Total Value              (LKR' 000) </t>
  </si>
  <si>
    <t xml:space="preserve">Investment Income                   (LKR' 000) </t>
  </si>
  <si>
    <t xml:space="preserve">Investment Income                  (LKR' 000) </t>
  </si>
  <si>
    <t>Government Debt Securities</t>
  </si>
  <si>
    <t>Equity</t>
  </si>
  <si>
    <t>Corporate Debts</t>
  </si>
  <si>
    <t>Land and Buildings</t>
  </si>
  <si>
    <t>Deposits</t>
  </si>
  <si>
    <t>Unit Trusts</t>
  </si>
  <si>
    <t>Investments in Gold</t>
  </si>
  <si>
    <t>Sub Total</t>
  </si>
  <si>
    <t>Average Investment Yield (%)</t>
  </si>
  <si>
    <t>Other Assets</t>
  </si>
  <si>
    <t>Reinsurance receivables</t>
  </si>
  <si>
    <t xml:space="preserve">Premium receivable from policyholders and intermediaries </t>
  </si>
  <si>
    <t>Property Plant and Equipment</t>
  </si>
  <si>
    <t>Right of use asset</t>
  </si>
  <si>
    <t>Other Loans</t>
  </si>
  <si>
    <t>Cash and cash equivalents</t>
  </si>
  <si>
    <t>Table 11</t>
  </si>
  <si>
    <t>Type of Asset</t>
  </si>
  <si>
    <t xml:space="preserve">Total Value of Asset (LKR' 000) </t>
  </si>
  <si>
    <t>Equities</t>
  </si>
  <si>
    <t>Land &amp; Buildings</t>
  </si>
  <si>
    <t xml:space="preserve">Deposits </t>
  </si>
  <si>
    <t xml:space="preserve">Unit Trusts </t>
  </si>
  <si>
    <t>Treasury Bonds</t>
  </si>
  <si>
    <t>Treasury Bills</t>
  </si>
  <si>
    <t>REPO</t>
  </si>
  <si>
    <t>Sri Lanka Development Bonds</t>
  </si>
  <si>
    <t>Chart 04</t>
  </si>
  <si>
    <t>Concentration of Assets as at 31st December 2024</t>
  </si>
  <si>
    <t>Table 12</t>
  </si>
  <si>
    <t>Credit Quality of Financial Assets as at 31st December 2023 &amp; 2024</t>
  </si>
  <si>
    <t>(All figures in Rs. '000)</t>
  </si>
  <si>
    <t>Investment/Asset Type</t>
  </si>
  <si>
    <t>AAA to AA- and A1/P1</t>
  </si>
  <si>
    <t>A+ to A- and A2/P2</t>
  </si>
  <si>
    <t>BBB+ to BB- and A3/P3</t>
  </si>
  <si>
    <t>Unrated</t>
  </si>
  <si>
    <t>Chart 05</t>
  </si>
  <si>
    <t>Table 13</t>
  </si>
  <si>
    <t>Total Available Capital (TAC) and Capital Adequacy Ratio (CAR) -  (2020 - 2024)</t>
  </si>
  <si>
    <t xml:space="preserve">TAC </t>
  </si>
  <si>
    <t>CAR %</t>
  </si>
  <si>
    <t>Chart 06</t>
  </si>
  <si>
    <t>Table 14</t>
  </si>
  <si>
    <t>Total Available Capital (TAC) -  (2020 - 2024)</t>
  </si>
  <si>
    <t>Year</t>
  </si>
  <si>
    <t xml:space="preserve">Tier 1 </t>
  </si>
  <si>
    <t xml:space="preserve">Tier II </t>
  </si>
  <si>
    <t xml:space="preserve">Deductions </t>
  </si>
  <si>
    <t>2023(a)</t>
  </si>
  <si>
    <t>Chart 07</t>
  </si>
  <si>
    <t>Table 15</t>
  </si>
  <si>
    <t>Risk Type</t>
  </si>
  <si>
    <t>Credit Risk</t>
  </si>
  <si>
    <t>Concentration Risk</t>
  </si>
  <si>
    <t>Market Risk</t>
  </si>
  <si>
    <t>Reinsurance Risk</t>
  </si>
  <si>
    <t>Liability Risk</t>
  </si>
  <si>
    <t>Operational Risk</t>
  </si>
  <si>
    <t>Total Risk Capital Charge (RCR) before diversification</t>
  </si>
  <si>
    <t>Total Risk Capital Charge (RCR) after diversification</t>
  </si>
  <si>
    <t>Table 16</t>
  </si>
  <si>
    <t>Class - wise Analysis of Gross Written Premium - 2024</t>
  </si>
  <si>
    <t>Insurer</t>
  </si>
  <si>
    <t>SRCC</t>
  </si>
  <si>
    <t>Class - wise Analysis of Gross Written Premium - 2023</t>
  </si>
  <si>
    <t>Class - wise Analysis of Gross Written Premium - 2022</t>
  </si>
  <si>
    <t>`</t>
  </si>
  <si>
    <t>Class - wise Analysis of Gross Written Premium  - 2021</t>
  </si>
  <si>
    <t>Class - wise Analysis of Gross Written Premium - 2020</t>
  </si>
  <si>
    <t>Table 17</t>
  </si>
  <si>
    <t>Gross Written Premium, Reinsurance Premium and Retention (2020 - 2024)</t>
  </si>
  <si>
    <t>Gross Written Premium (Rs.'000)</t>
  </si>
  <si>
    <t>Reinsurance Premium (Rs.'000)</t>
  </si>
  <si>
    <t>Total Reinsurance Premium</t>
  </si>
  <si>
    <t>Retention (Rs.'000)</t>
  </si>
  <si>
    <t>Total Net Written Premium</t>
  </si>
  <si>
    <t>Overall Retention Ratio</t>
  </si>
  <si>
    <t>Table 18</t>
  </si>
  <si>
    <t>Class - wise Analysis of Reinsurance  Premium - 2024</t>
  </si>
  <si>
    <t>(All figures in Rs.'000 )</t>
  </si>
  <si>
    <t xml:space="preserve">Fire                     </t>
  </si>
  <si>
    <t xml:space="preserve">Marine                      </t>
  </si>
  <si>
    <t xml:space="preserve">Motor                            </t>
  </si>
  <si>
    <t xml:space="preserve">Miscellaneous             </t>
  </si>
  <si>
    <t xml:space="preserve">Total                            </t>
  </si>
  <si>
    <t>Class - wise Analysis of Reinsurance  Premium - 2023</t>
  </si>
  <si>
    <t>Class - wise Analysis of Reinsurance  Premium - 2022</t>
  </si>
  <si>
    <t>Class - wise Analysis of Reinsurance  Premium - 2021</t>
  </si>
  <si>
    <t>Class - wise Analysis of Reinsurance  Premium -  2020</t>
  </si>
  <si>
    <t>Table 19</t>
  </si>
  <si>
    <t>Class - wise Analysis of Net Earned Premium  - 2024</t>
  </si>
  <si>
    <t>Class - wise Analysis of Net Earned Premium  - 2023</t>
  </si>
  <si>
    <t>Class - wise Analysis of Net Earned Premium  - 2022</t>
  </si>
  <si>
    <t>Class - wise Analysis of Net Earned Premium  - 2021</t>
  </si>
  <si>
    <t>Class - wise Analysis of Net Earned Premium  - 2020</t>
  </si>
  <si>
    <t>Table 20</t>
  </si>
  <si>
    <t>Company - wise Concentration of Assets  - 2023</t>
  </si>
  <si>
    <t xml:space="preserve">Corporate Debt </t>
  </si>
  <si>
    <t>Reinsurance Receivable</t>
  </si>
  <si>
    <t>Property Plant and Equipments</t>
  </si>
  <si>
    <t>Right of Use Asset</t>
  </si>
  <si>
    <t>Company - wise Concentration of Assets  - 2024  (Cont..)</t>
  </si>
  <si>
    <t>Company - wise Concentration of Assets  - 2023  (Cont..)</t>
  </si>
  <si>
    <t>Note : Slight differences were noted in the above balances with the Balance Sheet figures due to categorisation issues and Intersegment receivable and payable balances of NITF</t>
  </si>
  <si>
    <t>Table 21</t>
  </si>
  <si>
    <t xml:space="preserve"> Company - wise Analysis of Solvency Position as at 31st December 2023 &amp; 2024</t>
  </si>
  <si>
    <t>As at 31st December 2023 (a)</t>
  </si>
  <si>
    <t>As at 31st December 2024 (b)</t>
  </si>
  <si>
    <t>TAC (Rs. '000)</t>
  </si>
  <si>
    <t>RCR (Rs. '000)</t>
  </si>
  <si>
    <t>CAR (%)</t>
  </si>
  <si>
    <t>Table 22</t>
  </si>
  <si>
    <r>
      <t>Company - wise Analysis of Total Available Capital (TAC) as at 31</t>
    </r>
    <r>
      <rPr>
        <b/>
        <vertAlign val="superscript"/>
        <sz val="11"/>
        <color rgb="FF000000"/>
        <rFont val="Tahoma"/>
        <family val="2"/>
      </rPr>
      <t>st</t>
    </r>
    <r>
      <rPr>
        <b/>
        <sz val="11"/>
        <color rgb="FF000000"/>
        <rFont val="Tahoma"/>
        <family val="2"/>
      </rPr>
      <t xml:space="preserve"> December 2023 &amp; 2024 </t>
    </r>
  </si>
  <si>
    <t xml:space="preserve">TAC 
as at 31st December 2023 (a) 
</t>
  </si>
  <si>
    <t>Tier 1</t>
  </si>
  <si>
    <t>Tier II</t>
  </si>
  <si>
    <t>Deductions</t>
  </si>
  <si>
    <t>TAC</t>
  </si>
  <si>
    <t>Continental Gen.</t>
  </si>
  <si>
    <t>Table 23</t>
  </si>
  <si>
    <r>
      <t>Company - wise Analysis of Risk Capital Required (RCR) as  at 31</t>
    </r>
    <r>
      <rPr>
        <b/>
        <vertAlign val="superscript"/>
        <sz val="11"/>
        <color rgb="FF000000"/>
        <rFont val="Tahoma"/>
        <family val="2"/>
      </rPr>
      <t>st</t>
    </r>
    <r>
      <rPr>
        <b/>
        <sz val="11"/>
        <color rgb="FF000000"/>
        <rFont val="Tahoma"/>
        <family val="2"/>
      </rPr>
      <t xml:space="preserve"> December 2023 &amp; 2024 </t>
    </r>
  </si>
  <si>
    <r>
      <t>As at 31</t>
    </r>
    <r>
      <rPr>
        <b/>
        <vertAlign val="superscript"/>
        <sz val="10"/>
        <color theme="0"/>
        <rFont val="Tahoma"/>
        <family val="2"/>
      </rPr>
      <t>st</t>
    </r>
    <r>
      <rPr>
        <b/>
        <sz val="10"/>
        <color theme="0"/>
        <rFont val="Tahoma"/>
        <family val="2"/>
      </rPr>
      <t xml:space="preserve"> December 2024 (b) (Rs.'000)</t>
    </r>
  </si>
  <si>
    <t>Liability Rsik</t>
  </si>
  <si>
    <r>
      <t>As at 31</t>
    </r>
    <r>
      <rPr>
        <b/>
        <vertAlign val="superscript"/>
        <sz val="10"/>
        <color theme="0"/>
        <rFont val="Tahoma"/>
        <family val="2"/>
      </rPr>
      <t>st</t>
    </r>
    <r>
      <rPr>
        <b/>
        <sz val="10"/>
        <color theme="0"/>
        <rFont val="Tahoma"/>
        <family val="2"/>
      </rPr>
      <t xml:space="preserve"> December 2023 (a) (Rs.'000)</t>
    </r>
  </si>
  <si>
    <t>Table 24</t>
  </si>
  <si>
    <t>Class - wise Analysis of Claims Incurred  - 2024</t>
  </si>
  <si>
    <t xml:space="preserve">Marine                       </t>
  </si>
  <si>
    <t xml:space="preserve"> Health               </t>
  </si>
  <si>
    <t xml:space="preserve">Miscellaneous          </t>
  </si>
  <si>
    <t>Class - wise Analysis of Claims Incurred  - 2023</t>
  </si>
  <si>
    <t>Class - wise Analysis of Claims Incurred - 2022</t>
  </si>
  <si>
    <t>Class - wise Analysis of Claims Incurred -  2021</t>
  </si>
  <si>
    <t>Class - wise Analysis of Claims Incurred -  2020</t>
  </si>
  <si>
    <t>Table 25</t>
  </si>
  <si>
    <t>(All figures in %)</t>
  </si>
  <si>
    <t xml:space="preserve">2023 (a)     </t>
  </si>
  <si>
    <t xml:space="preserve">2024 (b)     </t>
  </si>
  <si>
    <t>2015 (b)</t>
  </si>
  <si>
    <t xml:space="preserve">Industry </t>
  </si>
  <si>
    <t>Table 26</t>
  </si>
  <si>
    <t>Line</t>
  </si>
  <si>
    <t>Item</t>
  </si>
  <si>
    <t>General Insurance Business</t>
  </si>
  <si>
    <t>SRCC Collected by NITF</t>
  </si>
  <si>
    <t>Total Industry excluding Reinsurance</t>
  </si>
  <si>
    <t>Reinsurance of NITF</t>
  </si>
  <si>
    <t>Assets</t>
  </si>
  <si>
    <t>Goodwill</t>
  </si>
  <si>
    <t>Intangible Assets</t>
  </si>
  <si>
    <t>Deferred Expenses</t>
  </si>
  <si>
    <t>Right of Use Assets</t>
  </si>
  <si>
    <t>Investment Property</t>
  </si>
  <si>
    <t>Investment in Subsidiaries</t>
  </si>
  <si>
    <t>6.1 Investment in segregrated company</t>
  </si>
  <si>
    <t>6.2 Investment in Other companies</t>
  </si>
  <si>
    <t>Investment Associates</t>
  </si>
  <si>
    <t>7.1 Investment in segregrated company</t>
  </si>
  <si>
    <t>7.2 Investment in Other companies</t>
  </si>
  <si>
    <t xml:space="preserve"> Financial Investments </t>
  </si>
  <si>
    <t>HTM Financial Assets</t>
  </si>
  <si>
    <t>Loans and receivables</t>
  </si>
  <si>
    <t>AFS Financial Assets</t>
  </si>
  <si>
    <t>Financial Assets at Fair Value through Profit and Loss</t>
  </si>
  <si>
    <t>Outstanding policy loans</t>
  </si>
  <si>
    <t>Reinsurance Receivables</t>
  </si>
  <si>
    <t xml:space="preserve">Premium Receivables </t>
  </si>
  <si>
    <t>Deffered Acquisistion Cost</t>
  </si>
  <si>
    <t xml:space="preserve">Total assets </t>
  </si>
  <si>
    <t>Equity and Liabilities</t>
  </si>
  <si>
    <t>Liabilities</t>
  </si>
  <si>
    <t>Insurance Contract Liabilities</t>
  </si>
  <si>
    <t xml:space="preserve">Employee Benefits </t>
  </si>
  <si>
    <t xml:space="preserve">Reinsurance Payable </t>
  </si>
  <si>
    <t xml:space="preserve">Deferred Revenue </t>
  </si>
  <si>
    <t>Interest bearing liabilities</t>
  </si>
  <si>
    <t xml:space="preserve">Other Liabilities </t>
  </si>
  <si>
    <t xml:space="preserve">Total liabilities </t>
  </si>
  <si>
    <t>Shareholder's equity</t>
  </si>
  <si>
    <t>Stated Capital</t>
  </si>
  <si>
    <t>Other Reserves</t>
  </si>
  <si>
    <t>Revaluation reserves</t>
  </si>
  <si>
    <t xml:space="preserve">Retained Earnings </t>
  </si>
  <si>
    <t xml:space="preserve">Total Shareholders' Equity </t>
  </si>
  <si>
    <t xml:space="preserve">Total Liabilities and Shareholders' Equity </t>
  </si>
  <si>
    <t>Note: Difference is due to Intersegment receivable and payable balances of NITF</t>
  </si>
  <si>
    <t>Alianz Gen.</t>
  </si>
  <si>
    <t>General Insurance Business                   (Rs. '000)</t>
  </si>
  <si>
    <t xml:space="preserve">Total Assets </t>
  </si>
  <si>
    <t xml:space="preserve">Total Liabilities </t>
  </si>
  <si>
    <t>Shareholders' Equity</t>
  </si>
  <si>
    <t xml:space="preserve">Stated Capital </t>
  </si>
  <si>
    <t>Company wise Balance sheets as at 31st December 2024 - General Insurance Business (Cont..)</t>
  </si>
  <si>
    <t xml:space="preserve">Other Assets </t>
  </si>
  <si>
    <t>Deferred Acquisition Cost</t>
  </si>
  <si>
    <t xml:space="preserve">Cash and Cash Equivalents </t>
  </si>
  <si>
    <t xml:space="preserve">Property Plant and Equipment </t>
  </si>
  <si>
    <t>6.1 Investment in segregated company</t>
  </si>
  <si>
    <t>6.2 Investment in other companies</t>
  </si>
  <si>
    <t>Investment in Associates</t>
  </si>
  <si>
    <t>7.1 Investment in segregated company</t>
  </si>
  <si>
    <t>7.2 Investment in other companies</t>
  </si>
  <si>
    <t>Coperative Gen.</t>
  </si>
  <si>
    <r>
      <t>Total liabilities (Total of Lines 20</t>
    </r>
    <r>
      <rPr>
        <b/>
        <i/>
        <sz val="10"/>
        <rFont val="Tahoma"/>
        <family val="2"/>
      </rPr>
      <t xml:space="preserve"> - </t>
    </r>
    <r>
      <rPr>
        <b/>
        <sz val="10"/>
        <rFont val="Tahoma"/>
        <family val="2"/>
      </rPr>
      <t>25)</t>
    </r>
  </si>
  <si>
    <t xml:space="preserve"> </t>
  </si>
  <si>
    <t>Total  excluding Reinsurance</t>
  </si>
  <si>
    <t>Reinsurance</t>
  </si>
  <si>
    <t> </t>
  </si>
  <si>
    <t xml:space="preserve">   </t>
  </si>
  <si>
    <t>People's</t>
  </si>
  <si>
    <t>Company wise Balance sheets as at 31st December 2024- General Insurance Business (Cont..)</t>
  </si>
  <si>
    <t>Table 27</t>
  </si>
  <si>
    <t>Summary of Statement of Financial Position as at 31st December 2023 - (Reinstated with Audited Financials in 2023)</t>
  </si>
  <si>
    <t>Individual Companies Statement of Financial Position as at 31st December 2023 -  (Reinstated with Audited Financials in 2023)</t>
  </si>
  <si>
    <t>Total Assets)</t>
  </si>
  <si>
    <t>Total Liabilities</t>
  </si>
  <si>
    <t>Total Shareholders' Equity</t>
  </si>
  <si>
    <t>Total Liabilities and Shareholders' Equity</t>
  </si>
  <si>
    <t>Sanasa</t>
  </si>
  <si>
    <t>General Insurance Business (Rs. '000)</t>
  </si>
  <si>
    <t>Table 28</t>
  </si>
  <si>
    <t xml:space="preserve">Reinsurance </t>
  </si>
  <si>
    <t>3rd party only</t>
  </si>
  <si>
    <t>GWP</t>
  </si>
  <si>
    <t xml:space="preserve"> - Coinsurance outward </t>
  </si>
  <si>
    <t xml:space="preserve"> - SRCC &amp; TC Premium </t>
  </si>
  <si>
    <t xml:space="preserve"> - Reinsurance</t>
  </si>
  <si>
    <t>Net Written Premium</t>
  </si>
  <si>
    <t>Change in Unearned Premium</t>
  </si>
  <si>
    <t>Net Earned Premium</t>
  </si>
  <si>
    <t>Benefits/losses</t>
  </si>
  <si>
    <t>Non Life Insurance Losses and Loss Adj Exp(net)</t>
  </si>
  <si>
    <t>Underwriting and Net Acquisition Costs</t>
  </si>
  <si>
    <t>Other Insurance related costs (net)</t>
  </si>
  <si>
    <t>Underwriting Results</t>
  </si>
  <si>
    <t>Other Revenue</t>
  </si>
  <si>
    <t>Fees &amp; commission income</t>
  </si>
  <si>
    <t xml:space="preserve">Income from investments </t>
  </si>
  <si>
    <t>Realized Gains</t>
  </si>
  <si>
    <t>Fair value Gains &amp; Losses</t>
  </si>
  <si>
    <t>Other income</t>
  </si>
  <si>
    <t>Expenses</t>
  </si>
  <si>
    <t>Other operating, investment related and admin expenses</t>
  </si>
  <si>
    <t>Amortisation of goodwill &amp; Intangible Assets</t>
  </si>
  <si>
    <t>Profit from operations</t>
  </si>
  <si>
    <t>Interest expense</t>
  </si>
  <si>
    <t>Profit before taxation</t>
  </si>
  <si>
    <t>Tax</t>
  </si>
  <si>
    <t>Profit After taxation</t>
  </si>
  <si>
    <t xml:space="preserve"> - SRCC &amp; TC Premium</t>
  </si>
  <si>
    <t xml:space="preserve"> - Coinsurance outward</t>
  </si>
  <si>
    <t>Table 29</t>
  </si>
  <si>
    <t>Summary of Income Statements for the year ended 31st December 2023 - (Reinstated with Audited Financials in 2023)</t>
  </si>
  <si>
    <t>Industry</t>
  </si>
  <si>
    <t xml:space="preserve">Change in Unearned Premium </t>
  </si>
  <si>
    <t>Individual Companies Income Statement for the year ended 31st December 2023 - (Reinstated with Audited Financials in 2023)</t>
  </si>
  <si>
    <t xml:space="preserve">Net Written Premium </t>
  </si>
  <si>
    <t>Income from investments</t>
  </si>
  <si>
    <t xml:space="preserve">Net Earned Premium </t>
  </si>
  <si>
    <t>Company-wise Market Share of Gross Written Premium  for the Period ended 31st December 2023 and 31 December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</si>
</sst>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_(* #,##0.0_);_(* \(#,##0.0\);_(* &quot;-&quot;??_);_(@_)"/>
    <numFmt numFmtId="165" formatCode="0.0"/>
    <numFmt numFmtId="166" formatCode="_(* #,##0_);_(* \(#,##0\);_(* &quot;-&quot;??_);_(@_)"/>
    <numFmt numFmtId="167" formatCode="_(* #,##0.0_);_(* \(#,##0.0\);_(* &quot;-&quot;?_);_(@_)"/>
    <numFmt numFmtId="168" formatCode="#,##0.0"/>
    <numFmt numFmtId="169" formatCode="0.0%"/>
    <numFmt numFmtId="170" formatCode="0.00000000000000000"/>
    <numFmt numFmtId="171" formatCode="#,###,"/>
  </numFmts>
  <fonts count="64" x14ac:knownFonts="1">
    <font>
      <sz val="11"/>
      <color theme="1"/>
      <name val="Calibri"/>
      <family val="2"/>
      <scheme val="minor"/>
    </font>
    <font>
      <sz val="11"/>
      <color theme="1"/>
      <name val="Calibri"/>
      <family val="2"/>
      <scheme val="minor"/>
    </font>
    <font>
      <sz val="72"/>
      <color theme="1"/>
      <name val="Times New Roman"/>
      <family val="1"/>
    </font>
    <font>
      <sz val="48"/>
      <color theme="1"/>
      <name val="Times New Roman"/>
      <family val="1"/>
    </font>
    <font>
      <b/>
      <sz val="11"/>
      <color theme="4"/>
      <name val="Tahoma"/>
      <family val="2"/>
    </font>
    <font>
      <sz val="10"/>
      <color theme="1"/>
      <name val="Tahoma"/>
      <family val="2"/>
    </font>
    <font>
      <b/>
      <sz val="10"/>
      <color theme="0"/>
      <name val="Tahoma"/>
      <family val="2"/>
    </font>
    <font>
      <b/>
      <sz val="10"/>
      <color theme="1"/>
      <name val="Tahoma"/>
      <family val="2"/>
    </font>
    <font>
      <sz val="11"/>
      <color theme="1"/>
      <name val="Tahoma"/>
      <family val="2"/>
    </font>
    <font>
      <b/>
      <sz val="10"/>
      <name val="Tahoma"/>
      <family val="2"/>
    </font>
    <font>
      <sz val="10"/>
      <name val="Tahoma"/>
      <family val="2"/>
    </font>
    <font>
      <sz val="10"/>
      <name val="Arial"/>
      <family val="2"/>
    </font>
    <font>
      <sz val="10"/>
      <color rgb="FFFF0000"/>
      <name val="Tahoma"/>
      <family val="2"/>
    </font>
    <font>
      <i/>
      <sz val="8"/>
      <color theme="1"/>
      <name val="Tahoma"/>
      <family val="2"/>
    </font>
    <font>
      <sz val="8"/>
      <color theme="1"/>
      <name val="Tahoma"/>
      <family val="2"/>
    </font>
    <font>
      <i/>
      <sz val="10"/>
      <color theme="1"/>
      <name val="Tahoma"/>
      <family val="2"/>
    </font>
    <font>
      <i/>
      <sz val="10"/>
      <color indexed="8"/>
      <name val="Tahoma"/>
      <family val="2"/>
    </font>
    <font>
      <b/>
      <sz val="11"/>
      <color theme="0"/>
      <name val="Tahoma"/>
      <family val="2"/>
    </font>
    <font>
      <b/>
      <sz val="10"/>
      <color theme="1" tint="4.9989318521683403E-2"/>
      <name val="Tahoma"/>
      <family val="2"/>
    </font>
    <font>
      <sz val="11"/>
      <color theme="1" tint="4.9989318521683403E-2"/>
      <name val="Calibri"/>
      <family val="2"/>
      <scheme val="minor"/>
    </font>
    <font>
      <sz val="10"/>
      <color theme="1" tint="4.9989318521683403E-2"/>
      <name val="Tahoma"/>
      <family val="2"/>
    </font>
    <font>
      <b/>
      <sz val="14"/>
      <color rgb="FF292929"/>
      <name val="Calibri"/>
      <family val="2"/>
      <scheme val="minor"/>
    </font>
    <font>
      <sz val="10"/>
      <color rgb="FF292929"/>
      <name val="Tahoma"/>
      <family val="2"/>
    </font>
    <font>
      <b/>
      <sz val="12"/>
      <color rgb="FF292929"/>
      <name val="Tahoma"/>
      <family val="2"/>
    </font>
    <font>
      <b/>
      <sz val="12"/>
      <name val="Tahoma"/>
      <family val="2"/>
    </font>
    <font>
      <sz val="12"/>
      <color rgb="FF292929"/>
      <name val="Tahoma"/>
      <family val="2"/>
    </font>
    <font>
      <sz val="10"/>
      <color rgb="FF000000"/>
      <name val="Tahoma"/>
      <family val="2"/>
    </font>
    <font>
      <b/>
      <sz val="11"/>
      <color theme="1"/>
      <name val="Calibri"/>
      <family val="2"/>
      <scheme val="minor"/>
    </font>
    <font>
      <u/>
      <sz val="11"/>
      <color theme="10"/>
      <name val="Calibri"/>
      <family val="2"/>
      <scheme val="minor"/>
    </font>
    <font>
      <sz val="9"/>
      <color theme="1"/>
      <name val="Tahoma"/>
      <family val="2"/>
    </font>
    <font>
      <b/>
      <sz val="36"/>
      <color theme="1"/>
      <name val="Tahoma"/>
      <family val="2"/>
    </font>
    <font>
      <b/>
      <sz val="60"/>
      <color theme="1"/>
      <name val="Tahoma"/>
      <family val="2"/>
    </font>
    <font>
      <b/>
      <sz val="22"/>
      <color theme="1"/>
      <name val="Tahoma"/>
      <family val="2"/>
    </font>
    <font>
      <u/>
      <sz val="11"/>
      <color theme="10"/>
      <name val="Calibri"/>
      <family val="2"/>
    </font>
    <font>
      <u/>
      <sz val="10"/>
      <name val="Tahoma"/>
      <family val="2"/>
    </font>
    <font>
      <i/>
      <sz val="10"/>
      <name val="Tahoma"/>
      <family val="2"/>
    </font>
    <font>
      <i/>
      <sz val="9"/>
      <name val="Tahoma"/>
      <family val="2"/>
    </font>
    <font>
      <b/>
      <sz val="10"/>
      <color rgb="FF000000"/>
      <name val="Tahoma"/>
      <family val="2"/>
    </font>
    <font>
      <i/>
      <sz val="9"/>
      <color rgb="FFFF0000"/>
      <name val="Tahoma"/>
      <family val="2"/>
    </font>
    <font>
      <b/>
      <vertAlign val="superscript"/>
      <sz val="10"/>
      <color theme="0"/>
      <name val="Tahoma"/>
      <family val="2"/>
    </font>
    <font>
      <i/>
      <sz val="9"/>
      <color theme="1"/>
      <name val="Tahoma"/>
      <family val="2"/>
    </font>
    <font>
      <sz val="11"/>
      <color rgb="FF000000"/>
      <name val="Calibri"/>
      <family val="2"/>
    </font>
    <font>
      <b/>
      <sz val="9"/>
      <color theme="1"/>
      <name val="Tahoma"/>
      <family val="2"/>
    </font>
    <font>
      <b/>
      <i/>
      <sz val="10"/>
      <name val="Tahoma"/>
      <family val="2"/>
    </font>
    <font>
      <sz val="10"/>
      <color theme="1"/>
      <name val="Arial"/>
      <family val="2"/>
    </font>
    <font>
      <b/>
      <sz val="10"/>
      <color rgb="FFFF0000"/>
      <name val="Tahoma"/>
      <family val="2"/>
    </font>
    <font>
      <i/>
      <sz val="8"/>
      <name val="Tahoma"/>
      <family val="2"/>
    </font>
    <font>
      <b/>
      <sz val="9"/>
      <color indexed="81"/>
      <name val="Tahoma"/>
      <family val="2"/>
    </font>
    <font>
      <sz val="9"/>
      <color indexed="81"/>
      <name val="Tahoma"/>
      <family val="2"/>
    </font>
    <font>
      <b/>
      <sz val="11"/>
      <name val="Tahoma"/>
      <family val="2"/>
    </font>
    <font>
      <b/>
      <sz val="11"/>
      <color theme="1"/>
      <name val="Tahoma"/>
      <family val="2"/>
    </font>
    <font>
      <b/>
      <sz val="11"/>
      <color rgb="FF292929"/>
      <name val="Tahoma"/>
      <family val="2"/>
    </font>
    <font>
      <sz val="11"/>
      <color rgb="FF292929"/>
      <name val="Tahoma"/>
      <family val="2"/>
    </font>
    <font>
      <b/>
      <sz val="10"/>
      <color rgb="FF292929"/>
      <name val="Tahoma"/>
      <family val="2"/>
    </font>
    <font>
      <b/>
      <sz val="10"/>
      <color rgb="FFFFFFFF"/>
      <name val="Tahoma"/>
      <family val="2"/>
    </font>
    <font>
      <sz val="11"/>
      <name val="Tahoma"/>
      <family val="2"/>
    </font>
    <font>
      <b/>
      <sz val="9"/>
      <color theme="0"/>
      <name val="Tahoma"/>
      <family val="2"/>
    </font>
    <font>
      <b/>
      <sz val="11"/>
      <color rgb="FF000000"/>
      <name val="Tahoma"/>
      <family val="2"/>
    </font>
    <font>
      <b/>
      <vertAlign val="superscript"/>
      <sz val="11"/>
      <color rgb="FF000000"/>
      <name val="Tahoma"/>
      <family val="2"/>
    </font>
    <font>
      <b/>
      <u/>
      <sz val="11"/>
      <name val="Tahoma"/>
      <family val="2"/>
    </font>
    <font>
      <sz val="11"/>
      <color theme="2" tint="-0.499984740745262"/>
      <name val="Tahoma"/>
      <family val="2"/>
    </font>
    <font>
      <sz val="11"/>
      <color rgb="FF002060"/>
      <name val="Tahoma"/>
      <family val="2"/>
    </font>
    <font>
      <b/>
      <sz val="11"/>
      <color rgb="FF002060"/>
      <name val="Tahoma"/>
      <family val="2"/>
    </font>
    <font>
      <sz val="10"/>
      <color theme="0"/>
      <name val="Tahoma"/>
      <family val="2"/>
    </font>
  </fonts>
  <fills count="1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FF"/>
        <bgColor indexed="64"/>
      </patternFill>
    </fill>
    <fill>
      <patternFill patternType="solid">
        <fgColor theme="6" tint="0.59999389629810485"/>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4" tint="-0.249977111117893"/>
        <bgColor rgb="FF000000"/>
      </patternFill>
    </fill>
    <fill>
      <patternFill patternType="solid">
        <fgColor theme="6" tint="0.79998168889431442"/>
        <bgColor rgb="FF000000"/>
      </patternFill>
    </fill>
    <fill>
      <patternFill patternType="solid">
        <fgColor theme="6" tint="0.59999389629810485"/>
        <bgColor rgb="FF000000"/>
      </patternFill>
    </fill>
    <fill>
      <patternFill patternType="solid">
        <fgColor theme="5" tint="0.79998168889431442"/>
        <bgColor indexed="64"/>
      </patternFill>
    </fill>
    <fill>
      <patternFill patternType="solid">
        <fgColor theme="1"/>
        <bgColor indexed="64"/>
      </patternFill>
    </fill>
    <fill>
      <patternFill patternType="solid">
        <fgColor theme="5" tint="0.59999389629810485"/>
        <bgColor rgb="FF000000"/>
      </patternFill>
    </fill>
    <fill>
      <patternFill patternType="solid">
        <fgColor rgb="FFFFFF00"/>
        <bgColor indexed="64"/>
      </patternFill>
    </fill>
    <fill>
      <patternFill patternType="solid">
        <fgColor theme="6" tint="-0.499984740745262"/>
        <bgColor indexed="64"/>
      </patternFill>
    </fill>
  </fills>
  <borders count="143">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theme="1"/>
      </top>
      <bottom/>
      <diagonal/>
    </border>
    <border>
      <left/>
      <right/>
      <top style="thin">
        <color auto="1"/>
      </top>
      <bottom style="thin">
        <color auto="1"/>
      </bottom>
      <diagonal/>
    </border>
    <border>
      <left style="hair">
        <color theme="0"/>
      </left>
      <right/>
      <top/>
      <bottom style="thin">
        <color indexed="64"/>
      </bottom>
      <diagonal/>
    </border>
    <border>
      <left/>
      <right/>
      <top style="thin">
        <color indexed="64"/>
      </top>
      <bottom style="medium">
        <color indexed="64"/>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top style="medium">
        <color theme="0"/>
      </top>
      <bottom style="medium">
        <color theme="0"/>
      </bottom>
      <diagonal/>
    </border>
    <border>
      <left/>
      <right/>
      <top style="medium">
        <color theme="0"/>
      </top>
      <bottom/>
      <diagonal/>
    </border>
    <border>
      <left style="medium">
        <color theme="0"/>
      </left>
      <right style="medium">
        <color theme="0"/>
      </right>
      <top/>
      <bottom/>
      <diagonal/>
    </border>
    <border>
      <left style="medium">
        <color theme="0"/>
      </left>
      <right style="medium">
        <color theme="0"/>
      </right>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medium">
        <color theme="0"/>
      </left>
      <right style="medium">
        <color theme="0"/>
      </right>
      <top style="thin">
        <color theme="1"/>
      </top>
      <bottom/>
      <diagonal/>
    </border>
    <border>
      <left style="medium">
        <color theme="0"/>
      </left>
      <right style="medium">
        <color theme="0"/>
      </right>
      <top style="thin">
        <color auto="1"/>
      </top>
      <bottom style="thin">
        <color auto="1"/>
      </bottom>
      <diagonal/>
    </border>
    <border>
      <left/>
      <right style="medium">
        <color theme="0"/>
      </right>
      <top style="thin">
        <color auto="1"/>
      </top>
      <bottom style="medium">
        <color indexed="64"/>
      </bottom>
      <diagonal/>
    </border>
    <border>
      <left/>
      <right/>
      <top style="medium">
        <color theme="0"/>
      </top>
      <bottom style="medium">
        <color theme="0"/>
      </bottom>
      <diagonal/>
    </border>
    <border>
      <left/>
      <right style="medium">
        <color theme="0"/>
      </right>
      <top/>
      <bottom/>
      <diagonal/>
    </border>
    <border>
      <left/>
      <right style="medium">
        <color theme="0"/>
      </right>
      <top style="medium">
        <color theme="0"/>
      </top>
      <bottom/>
      <diagonal/>
    </border>
    <border>
      <left/>
      <right style="medium">
        <color theme="0"/>
      </right>
      <top/>
      <bottom style="thin">
        <color indexed="64"/>
      </bottom>
      <diagonal/>
    </border>
    <border>
      <left/>
      <right style="medium">
        <color theme="0"/>
      </right>
      <top/>
      <bottom style="medium">
        <color indexed="64"/>
      </bottom>
      <diagonal/>
    </border>
    <border>
      <left/>
      <right style="medium">
        <color theme="0"/>
      </right>
      <top style="thin">
        <color indexed="64"/>
      </top>
      <bottom/>
      <diagonal/>
    </border>
    <border>
      <left/>
      <right style="thin">
        <color theme="0"/>
      </right>
      <top/>
      <bottom/>
      <diagonal/>
    </border>
    <border>
      <left style="medium">
        <color theme="0"/>
      </left>
      <right style="thin">
        <color theme="0"/>
      </right>
      <top/>
      <bottom/>
      <diagonal/>
    </border>
    <border>
      <left/>
      <right/>
      <top/>
      <bottom style="medium">
        <color theme="0"/>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theme="0"/>
      </left>
      <right style="medium">
        <color theme="0"/>
      </right>
      <top style="medium">
        <color theme="0"/>
      </top>
      <bottom style="thin">
        <color theme="0"/>
      </bottom>
      <diagonal/>
    </border>
    <border>
      <left style="medium">
        <color theme="0"/>
      </left>
      <right style="medium">
        <color theme="0"/>
      </right>
      <top style="thin">
        <color theme="0"/>
      </top>
      <bottom style="medium">
        <color theme="0"/>
      </bottom>
      <diagonal/>
    </border>
    <border>
      <left style="medium">
        <color theme="0"/>
      </left>
      <right style="thin">
        <color theme="0"/>
      </right>
      <top style="medium">
        <color theme="0"/>
      </top>
      <bottom style="medium">
        <color theme="0"/>
      </bottom>
      <diagonal/>
    </border>
    <border>
      <left style="thin">
        <color theme="0"/>
      </left>
      <right style="medium">
        <color theme="0"/>
      </right>
      <top style="medium">
        <color theme="0"/>
      </top>
      <bottom style="medium">
        <color theme="0"/>
      </bottom>
      <diagonal/>
    </border>
    <border>
      <left style="medium">
        <color theme="0"/>
      </left>
      <right style="thin">
        <color auto="1"/>
      </right>
      <top style="medium">
        <color theme="0"/>
      </top>
      <bottom style="medium">
        <color theme="0"/>
      </bottom>
      <diagonal/>
    </border>
    <border>
      <left style="medium">
        <color theme="0"/>
      </left>
      <right style="medium">
        <color theme="0"/>
      </right>
      <top style="medium">
        <color theme="0"/>
      </top>
      <bottom style="thin">
        <color indexed="64"/>
      </bottom>
      <diagonal/>
    </border>
    <border>
      <left style="medium">
        <color theme="0"/>
      </left>
      <right style="medium">
        <color theme="0"/>
      </right>
      <top style="thin">
        <color indexed="64"/>
      </top>
      <bottom style="medium">
        <color theme="0"/>
      </bottom>
      <diagonal/>
    </border>
    <border>
      <left style="medium">
        <color theme="0"/>
      </left>
      <right style="medium">
        <color theme="0"/>
      </right>
      <top style="thin">
        <color indexed="64"/>
      </top>
      <bottom/>
      <diagonal/>
    </border>
    <border>
      <left style="medium">
        <color theme="0"/>
      </left>
      <right/>
      <top/>
      <bottom/>
      <diagonal/>
    </border>
    <border>
      <left style="medium">
        <color theme="0"/>
      </left>
      <right style="thin">
        <color auto="1"/>
      </right>
      <top style="medium">
        <color theme="0"/>
      </top>
      <bottom/>
      <diagonal/>
    </border>
    <border>
      <left style="medium">
        <color theme="0"/>
      </left>
      <right style="medium">
        <color indexed="64"/>
      </right>
      <top style="medium">
        <color theme="0"/>
      </top>
      <bottom/>
      <diagonal/>
    </border>
    <border>
      <left style="medium">
        <color theme="0"/>
      </left>
      <right style="medium">
        <color indexed="64"/>
      </right>
      <top/>
      <bottom/>
      <diagonal/>
    </border>
    <border>
      <left style="medium">
        <color indexed="64"/>
      </left>
      <right style="medium">
        <color theme="0"/>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diagonal/>
    </border>
    <border>
      <left/>
      <right style="thin">
        <color indexed="64"/>
      </right>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diagonal/>
    </border>
    <border>
      <left style="thin">
        <color indexed="64"/>
      </left>
      <right style="thin">
        <color indexed="64"/>
      </right>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diagonal/>
    </border>
    <border>
      <left/>
      <right/>
      <top/>
      <bottom style="thin">
        <color theme="0" tint="-0.34998626667073579"/>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theme="0" tint="-0.34998626667073579"/>
      </bottom>
      <diagonal/>
    </border>
    <border>
      <left style="thin">
        <color indexed="64"/>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style="thin">
        <color indexed="64"/>
      </left>
      <right style="medium">
        <color indexed="64"/>
      </right>
      <top style="thin">
        <color theme="0" tint="-0.34998626667073579"/>
      </top>
      <bottom style="thin">
        <color theme="0" tint="-0.34998626667073579"/>
      </bottom>
      <diagonal/>
    </border>
    <border>
      <left style="medium">
        <color indexed="64"/>
      </left>
      <right style="thin">
        <color indexed="64"/>
      </right>
      <top style="thin">
        <color theme="0" tint="-0.34998626667073579"/>
      </top>
      <bottom/>
      <diagonal/>
    </border>
    <border>
      <left style="thin">
        <color indexed="64"/>
      </left>
      <right style="medium">
        <color indexed="64"/>
      </right>
      <top style="thin">
        <color theme="0" tint="-0.34998626667073579"/>
      </top>
      <bottom/>
      <diagonal/>
    </border>
    <border>
      <left style="medium">
        <color indexed="64"/>
      </left>
      <right style="thin">
        <color indexed="64"/>
      </right>
      <top/>
      <bottom style="thin">
        <color theme="0" tint="-0.34998626667073579"/>
      </bottom>
      <diagonal/>
    </border>
    <border>
      <left style="thin">
        <color indexed="64"/>
      </left>
      <right style="medium">
        <color indexed="64"/>
      </right>
      <top/>
      <bottom style="thin">
        <color theme="0" tint="-0.34998626667073579"/>
      </bottom>
      <diagonal/>
    </border>
    <border>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diagonal/>
    </border>
    <border>
      <left/>
      <right style="medium">
        <color indexed="64"/>
      </right>
      <top/>
      <bottom style="thin">
        <color theme="0" tint="-0.34998626667073579"/>
      </bottom>
      <diagonal/>
    </border>
    <border>
      <left style="medium">
        <color indexed="64"/>
      </left>
      <right style="medium">
        <color theme="0"/>
      </right>
      <top style="medium">
        <color indexed="64"/>
      </top>
      <bottom/>
      <diagonal/>
    </border>
    <border>
      <left style="medium">
        <color theme="0"/>
      </left>
      <right style="medium">
        <color theme="0"/>
      </right>
      <top style="medium">
        <color indexed="64"/>
      </top>
      <bottom/>
      <diagonal/>
    </border>
    <border>
      <left style="medium">
        <color theme="0"/>
      </left>
      <right style="medium">
        <color indexed="64"/>
      </right>
      <top style="medium">
        <color indexed="64"/>
      </top>
      <bottom/>
      <diagonal/>
    </border>
    <border>
      <left style="medium">
        <color indexed="64"/>
      </left>
      <right style="medium">
        <color theme="0"/>
      </right>
      <top/>
      <bottom style="medium">
        <color indexed="64"/>
      </bottom>
      <diagonal/>
    </border>
    <border>
      <left style="medium">
        <color theme="0"/>
      </left>
      <right style="medium">
        <color theme="0"/>
      </right>
      <top/>
      <bottom style="medium">
        <color indexed="64"/>
      </bottom>
      <diagonal/>
    </border>
    <border>
      <left style="medium">
        <color theme="0"/>
      </left>
      <right style="medium">
        <color indexed="64"/>
      </right>
      <top/>
      <bottom style="medium">
        <color indexed="64"/>
      </bottom>
      <diagonal/>
    </border>
    <border>
      <left style="thin">
        <color indexed="64"/>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theme="0" tint="-0.34998626667073579"/>
      </top>
      <bottom/>
      <diagonal/>
    </border>
    <border>
      <left style="thin">
        <color indexed="64"/>
      </left>
      <right/>
      <top/>
      <bottom style="thin">
        <color theme="0" tint="-0.34998626667073579"/>
      </bottom>
      <diagonal/>
    </border>
    <border>
      <left style="medium">
        <color theme="0"/>
      </left>
      <right/>
      <top style="medium">
        <color indexed="64"/>
      </top>
      <bottom style="medium">
        <color theme="0"/>
      </bottom>
      <diagonal/>
    </border>
    <border>
      <left/>
      <right/>
      <top style="medium">
        <color indexed="64"/>
      </top>
      <bottom style="medium">
        <color theme="0"/>
      </bottom>
      <diagonal/>
    </border>
    <border>
      <left/>
      <right style="medium">
        <color indexed="64"/>
      </right>
      <top style="medium">
        <color indexed="64"/>
      </top>
      <bottom style="medium">
        <color theme="0"/>
      </bottom>
      <diagonal/>
    </border>
    <border>
      <left style="medium">
        <color theme="0"/>
      </left>
      <right style="medium">
        <color theme="0"/>
      </right>
      <top style="medium">
        <color theme="0"/>
      </top>
      <bottom style="medium">
        <color indexed="64"/>
      </bottom>
      <diagonal/>
    </border>
    <border>
      <left style="thin">
        <color indexed="64"/>
      </left>
      <right/>
      <top style="medium">
        <color indexed="64"/>
      </top>
      <bottom style="thin">
        <color theme="0" tint="-0.34998626667073579"/>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theme="0" tint="-0.34998626667073579"/>
      </top>
      <bottom style="medium">
        <color indexed="64"/>
      </bottom>
      <diagonal/>
    </border>
    <border>
      <left/>
      <right style="thin">
        <color theme="0" tint="-0.34998626667073579"/>
      </right>
      <top style="thin">
        <color theme="0" tint="-0.34998626667073579"/>
      </top>
      <bottom style="medium">
        <color indexed="64"/>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thin">
        <color indexed="64"/>
      </right>
      <top style="thin">
        <color theme="0" tint="-0.34998626667073579"/>
      </top>
      <bottom style="medium">
        <color indexed="64"/>
      </bottom>
      <diagonal/>
    </border>
    <border>
      <left style="thin">
        <color indexed="64"/>
      </left>
      <right style="medium">
        <color indexed="64"/>
      </right>
      <top style="thin">
        <color theme="0" tint="-0.34998626667073579"/>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theme="0"/>
      </top>
      <bottom style="medium">
        <color theme="0"/>
      </bottom>
      <diagonal/>
    </border>
    <border>
      <left style="medium">
        <color theme="0"/>
      </left>
      <right/>
      <top style="thin">
        <color indexed="64"/>
      </top>
      <bottom/>
      <diagonal/>
    </border>
    <border>
      <left style="medium">
        <color theme="0"/>
      </left>
      <right style="thin">
        <color auto="1"/>
      </right>
      <top style="medium">
        <color indexed="64"/>
      </top>
      <bottom style="medium">
        <color theme="0"/>
      </bottom>
      <diagonal/>
    </border>
    <border>
      <left style="thin">
        <color indexed="64"/>
      </left>
      <right style="thin">
        <color indexed="64"/>
      </right>
      <top style="medium">
        <color indexed="64"/>
      </top>
      <bottom style="medium">
        <color theme="0"/>
      </bottom>
      <diagonal/>
    </border>
    <border>
      <left style="thin">
        <color indexed="64"/>
      </left>
      <right style="medium">
        <color indexed="64"/>
      </right>
      <top style="medium">
        <color indexed="64"/>
      </top>
      <bottom style="medium">
        <color theme="0"/>
      </bottom>
      <diagonal/>
    </border>
    <border>
      <left style="medium">
        <color theme="0"/>
      </left>
      <right style="medium">
        <color indexed="64"/>
      </right>
      <top style="medium">
        <color theme="0"/>
      </top>
      <bottom style="thin">
        <color indexed="64"/>
      </bottom>
      <diagonal/>
    </border>
    <border>
      <left style="medium">
        <color theme="0"/>
      </left>
      <right style="medium">
        <color indexed="64"/>
      </right>
      <top style="thin">
        <color indexed="64"/>
      </top>
      <bottom/>
      <diagonal/>
    </border>
    <border>
      <left style="medium">
        <color indexed="64"/>
      </left>
      <right style="thin">
        <color indexed="64"/>
      </right>
      <top style="thin">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indexed="64"/>
      </left>
      <right style="medium">
        <color indexed="64"/>
      </right>
      <top style="thin">
        <color indexed="64"/>
      </top>
      <bottom style="thin">
        <color theme="0" tint="-0.34998626667073579"/>
      </bottom>
      <diagonal/>
    </border>
    <border>
      <left style="medium">
        <color indexed="64"/>
      </left>
      <right style="medium">
        <color theme="0"/>
      </right>
      <top/>
      <bottom style="thin">
        <color theme="0"/>
      </bottom>
      <diagonal/>
    </border>
    <border>
      <left style="medium">
        <color theme="0"/>
      </left>
      <right style="medium">
        <color theme="0"/>
      </right>
      <top/>
      <bottom style="thin">
        <color theme="0"/>
      </bottom>
      <diagonal/>
    </border>
    <border>
      <left style="medium">
        <color theme="0"/>
      </left>
      <right style="medium">
        <color indexed="64"/>
      </right>
      <top/>
      <bottom style="thin">
        <color theme="0"/>
      </bottom>
      <diagonal/>
    </border>
    <border>
      <left/>
      <right style="thin">
        <color theme="0"/>
      </right>
      <top/>
      <bottom style="medium">
        <color indexed="64"/>
      </bottom>
      <diagonal/>
    </border>
    <border>
      <left style="medium">
        <color theme="0"/>
      </left>
      <right style="thin">
        <color theme="0"/>
      </right>
      <top/>
      <bottom style="medium">
        <color indexed="64"/>
      </bottom>
      <diagonal/>
    </border>
    <border>
      <left/>
      <right/>
      <top/>
      <bottom style="thin">
        <color theme="1"/>
      </bottom>
      <diagonal/>
    </border>
  </borders>
  <cellStyleXfs count="14">
    <xf numFmtId="0" fontId="0" fillId="0" borderId="0"/>
    <xf numFmtId="43" fontId="1" fillId="0" borderId="0" applyFont="0" applyFill="0" applyBorder="0" applyAlignment="0" applyProtection="0"/>
    <xf numFmtId="9"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28" fillId="0" borderId="0" applyNumberFormat="0" applyFill="0" applyBorder="0" applyAlignment="0" applyProtection="0"/>
    <xf numFmtId="0" fontId="33" fillId="0" borderId="0" applyNumberFormat="0" applyFill="0" applyBorder="0" applyAlignment="0" applyProtection="0">
      <alignment vertical="top"/>
      <protection locked="0"/>
    </xf>
    <xf numFmtId="0" fontId="11" fillId="0" borderId="0"/>
    <xf numFmtId="43" fontId="11" fillId="0" borderId="0" applyFont="0" applyFill="0" applyBorder="0" applyAlignment="0" applyProtection="0"/>
    <xf numFmtId="43" fontId="11" fillId="0" borderId="0" applyFont="0" applyFill="0" applyBorder="0" applyAlignment="0" applyProtection="0"/>
  </cellStyleXfs>
  <cellXfs count="977">
    <xf numFmtId="0" fontId="0" fillId="0" borderId="0" xfId="0"/>
    <xf numFmtId="0" fontId="0" fillId="0" borderId="0" xfId="0" applyAlignment="1">
      <alignment horizontal="center"/>
    </xf>
    <xf numFmtId="0" fontId="0" fillId="0" borderId="8" xfId="0" applyBorder="1"/>
    <xf numFmtId="0" fontId="4" fillId="0" borderId="0" xfId="0" applyFont="1" applyAlignment="1">
      <alignment horizontal="left" vertical="top"/>
    </xf>
    <xf numFmtId="0" fontId="5" fillId="0" borderId="0" xfId="0" applyFont="1"/>
    <xf numFmtId="166" fontId="5" fillId="0" borderId="0" xfId="0" applyNumberFormat="1" applyFont="1"/>
    <xf numFmtId="0" fontId="0" fillId="2" borderId="0" xfId="0" applyFill="1"/>
    <xf numFmtId="0" fontId="7" fillId="2" borderId="0" xfId="0" applyFont="1" applyFill="1" applyAlignment="1">
      <alignment horizontal="left" vertical="center"/>
    </xf>
    <xf numFmtId="166" fontId="7" fillId="2" borderId="0" xfId="1" applyNumberFormat="1" applyFont="1" applyFill="1" applyBorder="1" applyAlignment="1">
      <alignment horizontal="center" vertical="center"/>
    </xf>
    <xf numFmtId="0" fontId="5" fillId="2" borderId="0" xfId="0" applyFont="1" applyFill="1"/>
    <xf numFmtId="0" fontId="7" fillId="2" borderId="0" xfId="0" applyFont="1" applyFill="1"/>
    <xf numFmtId="166" fontId="5" fillId="2" borderId="0" xfId="0" applyNumberFormat="1" applyFont="1" applyFill="1"/>
    <xf numFmtId="43" fontId="5" fillId="2" borderId="0" xfId="0" applyNumberFormat="1" applyFont="1" applyFill="1" applyAlignment="1">
      <alignment vertical="center"/>
    </xf>
    <xf numFmtId="167" fontId="5" fillId="2" borderId="0" xfId="0" applyNumberFormat="1" applyFont="1" applyFill="1"/>
    <xf numFmtId="166" fontId="5" fillId="2" borderId="2" xfId="1" applyNumberFormat="1" applyFont="1" applyFill="1" applyBorder="1"/>
    <xf numFmtId="166" fontId="5" fillId="2" borderId="0" xfId="1" applyNumberFormat="1" applyFont="1" applyFill="1" applyBorder="1"/>
    <xf numFmtId="0" fontId="9" fillId="2" borderId="0" xfId="0" applyFont="1" applyFill="1" applyAlignment="1">
      <alignment horizontal="left" vertical="center"/>
    </xf>
    <xf numFmtId="0" fontId="9" fillId="2" borderId="2" xfId="0" applyFont="1" applyFill="1" applyBorder="1" applyAlignment="1">
      <alignment horizontal="left" vertical="center"/>
    </xf>
    <xf numFmtId="0" fontId="9" fillId="2" borderId="2" xfId="0" applyFont="1" applyFill="1" applyBorder="1" applyAlignment="1">
      <alignment horizontal="center" vertical="center"/>
    </xf>
    <xf numFmtId="166" fontId="5" fillId="2" borderId="0" xfId="1" applyNumberFormat="1" applyFont="1" applyFill="1"/>
    <xf numFmtId="0" fontId="5" fillId="2" borderId="0" xfId="0" applyFont="1" applyFill="1" applyAlignment="1">
      <alignment horizontal="center" vertical="center"/>
    </xf>
    <xf numFmtId="0" fontId="13" fillId="2" borderId="0" xfId="0" applyFont="1" applyFill="1"/>
    <xf numFmtId="166" fontId="14" fillId="2" borderId="0" xfId="1" applyNumberFormat="1" applyFont="1" applyFill="1"/>
    <xf numFmtId="168" fontId="0" fillId="2" borderId="0" xfId="0" applyNumberFormat="1" applyFill="1"/>
    <xf numFmtId="0" fontId="15" fillId="2" borderId="0" xfId="0" applyFont="1" applyFill="1"/>
    <xf numFmtId="0" fontId="15" fillId="2" borderId="0" xfId="0" applyFont="1" applyFill="1" applyAlignment="1">
      <alignment vertical="center" wrapText="1"/>
    </xf>
    <xf numFmtId="0" fontId="16" fillId="2" borderId="0" xfId="0" applyFont="1" applyFill="1" applyAlignment="1">
      <alignment horizontal="left"/>
    </xf>
    <xf numFmtId="0" fontId="15" fillId="2" borderId="0" xfId="0" applyFont="1" applyFill="1" applyAlignment="1">
      <alignment vertical="top" wrapText="1"/>
    </xf>
    <xf numFmtId="0" fontId="15" fillId="4" borderId="0" xfId="0" applyFont="1" applyFill="1" applyAlignment="1">
      <alignment vertical="top" wrapText="1"/>
    </xf>
    <xf numFmtId="0" fontId="16" fillId="2" borderId="0" xfId="0" applyFont="1" applyFill="1" applyAlignment="1">
      <alignment horizontal="left" vertical="top" wrapText="1"/>
    </xf>
    <xf numFmtId="0" fontId="5" fillId="4" borderId="0" xfId="0" applyFont="1" applyFill="1"/>
    <xf numFmtId="169" fontId="5" fillId="2" borderId="0" xfId="2" applyNumberFormat="1" applyFont="1" applyFill="1"/>
    <xf numFmtId="168" fontId="5" fillId="3" borderId="0" xfId="0" applyNumberFormat="1" applyFont="1" applyFill="1" applyAlignment="1">
      <alignment horizontal="right" vertical="center" wrapText="1"/>
    </xf>
    <xf numFmtId="0" fontId="0" fillId="0" borderId="0" xfId="0" applyAlignment="1">
      <alignment horizontal="right" vertical="center"/>
    </xf>
    <xf numFmtId="166" fontId="0" fillId="0" borderId="0" xfId="0" applyNumberFormat="1"/>
    <xf numFmtId="9" fontId="0" fillId="0" borderId="0" xfId="0" applyNumberFormat="1"/>
    <xf numFmtId="0" fontId="2" fillId="0" borderId="7" xfId="0" applyFont="1" applyBorder="1" applyAlignment="1">
      <alignment vertical="center" wrapText="1"/>
    </xf>
    <xf numFmtId="0" fontId="2" fillId="0" borderId="0" xfId="0" applyFont="1" applyAlignment="1">
      <alignment vertical="center" wrapText="1"/>
    </xf>
    <xf numFmtId="0" fontId="3" fillId="0" borderId="9" xfId="0" applyFont="1" applyBorder="1" applyAlignment="1">
      <alignment vertical="center"/>
    </xf>
    <xf numFmtId="0" fontId="3" fillId="0" borderId="10" xfId="0" applyFont="1" applyBorder="1" applyAlignment="1">
      <alignment vertical="center"/>
    </xf>
    <xf numFmtId="0" fontId="0" fillId="0" borderId="10" xfId="0" applyBorder="1"/>
    <xf numFmtId="0" fontId="0" fillId="0" borderId="11" xfId="0" applyBorder="1"/>
    <xf numFmtId="0" fontId="19" fillId="0" borderId="0" xfId="0" applyFont="1"/>
    <xf numFmtId="0" fontId="21" fillId="0" borderId="0" xfId="0" applyFont="1" applyAlignment="1">
      <alignment vertical="top"/>
    </xf>
    <xf numFmtId="0" fontId="22" fillId="0" borderId="0" xfId="0" applyFont="1"/>
    <xf numFmtId="164" fontId="20" fillId="3" borderId="0" xfId="1" applyNumberFormat="1" applyFont="1" applyFill="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7" fillId="3" borderId="26" xfId="0" applyFont="1" applyFill="1" applyBorder="1" applyAlignment="1">
      <alignment horizontal="left" vertical="center" wrapText="1"/>
    </xf>
    <xf numFmtId="0" fontId="5" fillId="3" borderId="27" xfId="0" applyFont="1" applyFill="1" applyBorder="1" applyAlignment="1">
      <alignment horizontal="left" vertical="center" wrapText="1"/>
    </xf>
    <xf numFmtId="167" fontId="7" fillId="3" borderId="28" xfId="0" applyNumberFormat="1" applyFont="1" applyFill="1" applyBorder="1" applyAlignment="1">
      <alignment horizontal="left" vertical="center" wrapText="1"/>
    </xf>
    <xf numFmtId="164" fontId="18" fillId="3" borderId="10" xfId="1" applyNumberFormat="1" applyFont="1" applyFill="1" applyBorder="1" applyAlignment="1">
      <alignment horizontal="right" vertical="center" wrapText="1"/>
    </xf>
    <xf numFmtId="165" fontId="5" fillId="7" borderId="21" xfId="1" applyNumberFormat="1" applyFont="1" applyFill="1" applyBorder="1" applyAlignment="1">
      <alignment horizontal="center" vertical="center"/>
    </xf>
    <xf numFmtId="165" fontId="5" fillId="7" borderId="0" xfId="1" applyNumberFormat="1" applyFont="1" applyFill="1" applyBorder="1" applyAlignment="1">
      <alignment horizontal="center" vertical="center"/>
    </xf>
    <xf numFmtId="165" fontId="7" fillId="7" borderId="10" xfId="1" applyNumberFormat="1" applyFont="1" applyFill="1" applyBorder="1" applyAlignment="1">
      <alignment horizontal="center" vertical="center"/>
    </xf>
    <xf numFmtId="0" fontId="5" fillId="3" borderId="31" xfId="0" applyFont="1" applyFill="1" applyBorder="1" applyAlignment="1">
      <alignment horizontal="left" vertical="center" wrapText="1"/>
    </xf>
    <xf numFmtId="0" fontId="5" fillId="3" borderId="30" xfId="0" applyFont="1" applyFill="1" applyBorder="1" applyAlignment="1">
      <alignment horizontal="left" vertical="center" wrapText="1"/>
    </xf>
    <xf numFmtId="0" fontId="7" fillId="3" borderId="32" xfId="0" applyFont="1" applyFill="1" applyBorder="1" applyAlignment="1">
      <alignment horizontal="left" vertical="center" wrapText="1"/>
    </xf>
    <xf numFmtId="166" fontId="5" fillId="3" borderId="0" xfId="1" applyNumberFormat="1" applyFont="1" applyFill="1" applyBorder="1" applyAlignment="1">
      <alignment horizontal="right" vertical="center" wrapText="1"/>
    </xf>
    <xf numFmtId="0" fontId="5" fillId="3" borderId="32" xfId="0" applyFont="1" applyFill="1" applyBorder="1" applyAlignment="1">
      <alignment horizontal="left" vertical="center" wrapText="1"/>
    </xf>
    <xf numFmtId="166" fontId="5" fillId="3" borderId="3" xfId="1" applyNumberFormat="1" applyFont="1" applyFill="1" applyBorder="1" applyAlignment="1">
      <alignment horizontal="right" vertical="center" wrapText="1"/>
    </xf>
    <xf numFmtId="164" fontId="7" fillId="3" borderId="33" xfId="1" applyNumberFormat="1" applyFont="1" applyFill="1" applyBorder="1" applyAlignment="1">
      <alignment horizontal="left" vertical="center" wrapText="1"/>
    </xf>
    <xf numFmtId="166" fontId="7" fillId="3" borderId="10" xfId="1" applyNumberFormat="1" applyFont="1" applyFill="1" applyBorder="1" applyAlignment="1">
      <alignment horizontal="right" vertical="center" wrapText="1"/>
    </xf>
    <xf numFmtId="165" fontId="5" fillId="3" borderId="30" xfId="0" applyNumberFormat="1" applyFont="1" applyFill="1" applyBorder="1" applyAlignment="1">
      <alignment vertical="center" wrapText="1"/>
    </xf>
    <xf numFmtId="165" fontId="5" fillId="3" borderId="0" xfId="0" applyNumberFormat="1" applyFont="1" applyFill="1" applyAlignment="1">
      <alignment horizontal="right" vertical="center" wrapText="1"/>
    </xf>
    <xf numFmtId="165" fontId="7" fillId="3" borderId="3" xfId="0" applyNumberFormat="1" applyFont="1" applyFill="1" applyBorder="1" applyAlignment="1">
      <alignment horizontal="right" vertical="center" wrapText="1"/>
    </xf>
    <xf numFmtId="165" fontId="5" fillId="3" borderId="1" xfId="0" applyNumberFormat="1" applyFont="1" applyFill="1" applyBorder="1" applyAlignment="1">
      <alignment horizontal="right" vertical="center" wrapText="1"/>
    </xf>
    <xf numFmtId="165" fontId="7" fillId="3" borderId="15" xfId="0" applyNumberFormat="1" applyFont="1" applyFill="1" applyBorder="1" applyAlignment="1">
      <alignment horizontal="right" vertical="center" wrapText="1"/>
    </xf>
    <xf numFmtId="0" fontId="7" fillId="3" borderId="0" xfId="0" applyFont="1" applyFill="1" applyAlignment="1">
      <alignment horizontal="left" vertical="center" wrapText="1"/>
    </xf>
    <xf numFmtId="165" fontId="7" fillId="3" borderId="0" xfId="0" applyNumberFormat="1" applyFont="1" applyFill="1" applyAlignment="1">
      <alignment horizontal="center" vertical="center" wrapText="1"/>
    </xf>
    <xf numFmtId="0" fontId="7" fillId="3" borderId="33" xfId="0" applyFont="1" applyFill="1" applyBorder="1" applyAlignment="1">
      <alignment vertical="center" wrapText="1"/>
    </xf>
    <xf numFmtId="168" fontId="5" fillId="3" borderId="0" xfId="1" applyNumberFormat="1" applyFont="1" applyFill="1" applyBorder="1" applyAlignment="1">
      <alignment horizontal="right" vertical="center" wrapText="1"/>
    </xf>
    <xf numFmtId="165" fontId="5" fillId="7" borderId="0" xfId="0" applyNumberFormat="1" applyFont="1" applyFill="1" applyAlignment="1">
      <alignment horizontal="right" vertical="center" wrapText="1"/>
    </xf>
    <xf numFmtId="164" fontId="7" fillId="7" borderId="10" xfId="1" applyNumberFormat="1" applyFont="1" applyFill="1" applyBorder="1" applyAlignment="1">
      <alignment horizontal="right" vertical="center" wrapText="1"/>
    </xf>
    <xf numFmtId="165" fontId="7" fillId="7" borderId="3" xfId="0" applyNumberFormat="1" applyFont="1" applyFill="1" applyBorder="1" applyAlignment="1">
      <alignment horizontal="right" vertical="center" wrapText="1"/>
    </xf>
    <xf numFmtId="165" fontId="7" fillId="7" borderId="15" xfId="0" applyNumberFormat="1" applyFont="1" applyFill="1" applyBorder="1" applyAlignment="1">
      <alignment horizontal="right" vertical="center" wrapText="1"/>
    </xf>
    <xf numFmtId="165" fontId="7" fillId="7" borderId="0" xfId="0" applyNumberFormat="1" applyFont="1" applyFill="1" applyAlignment="1">
      <alignment horizontal="center" vertical="center" wrapText="1"/>
    </xf>
    <xf numFmtId="168" fontId="5" fillId="7" borderId="0" xfId="1" applyNumberFormat="1" applyFont="1" applyFill="1" applyBorder="1" applyAlignment="1">
      <alignment horizontal="right" vertical="center" wrapText="1"/>
    </xf>
    <xf numFmtId="0" fontId="25" fillId="2" borderId="0" xfId="0" applyFont="1" applyFill="1"/>
    <xf numFmtId="0" fontId="24" fillId="2" borderId="0" xfId="0" applyFont="1" applyFill="1" applyAlignment="1">
      <alignment vertical="top"/>
    </xf>
    <xf numFmtId="0" fontId="24" fillId="2" borderId="0" xfId="0" applyFont="1" applyFill="1" applyAlignment="1">
      <alignment horizontal="left" vertical="top"/>
    </xf>
    <xf numFmtId="0" fontId="5" fillId="3" borderId="30" xfId="0" applyFont="1" applyFill="1" applyBorder="1"/>
    <xf numFmtId="0" fontId="26" fillId="10" borderId="30" xfId="0" applyFont="1" applyFill="1" applyBorder="1"/>
    <xf numFmtId="0" fontId="26" fillId="10" borderId="30" xfId="0" applyFont="1" applyFill="1" applyBorder="1" applyAlignment="1">
      <alignment vertical="center" wrapText="1"/>
    </xf>
    <xf numFmtId="0" fontId="17" fillId="6" borderId="16" xfId="0" applyFont="1" applyFill="1" applyBorder="1" applyAlignment="1">
      <alignment horizontal="center" vertical="center"/>
    </xf>
    <xf numFmtId="0" fontId="8" fillId="2" borderId="0" xfId="0" applyFont="1" applyFill="1"/>
    <xf numFmtId="0" fontId="23" fillId="2" borderId="0" xfId="0" applyFont="1" applyFill="1" applyAlignment="1">
      <alignment horizontal="left" vertical="top"/>
    </xf>
    <xf numFmtId="4" fontId="26" fillId="11" borderId="30" xfId="0" applyNumberFormat="1" applyFont="1" applyFill="1" applyBorder="1" applyAlignment="1">
      <alignment horizontal="left" vertical="center"/>
    </xf>
    <xf numFmtId="0" fontId="23" fillId="2" borderId="0" xfId="0" applyFont="1" applyFill="1" applyAlignment="1">
      <alignment vertical="top" wrapText="1"/>
    </xf>
    <xf numFmtId="0" fontId="23" fillId="2" borderId="0" xfId="0" applyFont="1" applyFill="1" applyAlignment="1">
      <alignment horizontal="left" vertical="top" wrapText="1"/>
    </xf>
    <xf numFmtId="0" fontId="25" fillId="2" borderId="0" xfId="0" applyFont="1" applyFill="1" applyAlignment="1">
      <alignment horizontal="left"/>
    </xf>
    <xf numFmtId="0" fontId="0" fillId="2" borderId="0" xfId="0" applyFill="1" applyAlignment="1">
      <alignment horizontal="left"/>
    </xf>
    <xf numFmtId="166" fontId="7" fillId="7" borderId="10" xfId="1" applyNumberFormat="1" applyFont="1" applyFill="1" applyBorder="1" applyAlignment="1">
      <alignment horizontal="right" vertical="center" wrapText="1"/>
    </xf>
    <xf numFmtId="166" fontId="5" fillId="3" borderId="0" xfId="1" applyNumberFormat="1" applyFont="1" applyFill="1" applyBorder="1" applyAlignment="1">
      <alignment vertical="center" wrapText="1"/>
    </xf>
    <xf numFmtId="166" fontId="5" fillId="3" borderId="3" xfId="1" applyNumberFormat="1" applyFont="1" applyFill="1" applyBorder="1" applyAlignment="1">
      <alignment vertical="center" wrapText="1"/>
    </xf>
    <xf numFmtId="166" fontId="7" fillId="3" borderId="10" xfId="1" applyNumberFormat="1" applyFont="1" applyFill="1" applyBorder="1" applyAlignment="1">
      <alignment vertical="center" wrapText="1"/>
    </xf>
    <xf numFmtId="168" fontId="26" fillId="7" borderId="0" xfId="0" applyNumberFormat="1" applyFont="1" applyFill="1"/>
    <xf numFmtId="0" fontId="0" fillId="0" borderId="37" xfId="0" applyBorder="1"/>
    <xf numFmtId="0" fontId="27" fillId="0" borderId="0" xfId="0" applyFont="1"/>
    <xf numFmtId="0" fontId="0" fillId="0" borderId="0" xfId="0" applyAlignment="1">
      <alignment horizontal="left"/>
    </xf>
    <xf numFmtId="0" fontId="5" fillId="12" borderId="36" xfId="0" applyFont="1" applyFill="1" applyBorder="1" applyAlignment="1">
      <alignment horizontal="left" vertical="center" wrapText="1"/>
    </xf>
    <xf numFmtId="0" fontId="5" fillId="12" borderId="42" xfId="0" applyFont="1" applyFill="1" applyBorder="1" applyAlignment="1">
      <alignment horizontal="center"/>
    </xf>
    <xf numFmtId="0" fontId="5" fillId="12" borderId="0" xfId="0" applyFont="1" applyFill="1"/>
    <xf numFmtId="0" fontId="5" fillId="12" borderId="35" xfId="0" applyFont="1" applyFill="1" applyBorder="1" applyAlignment="1">
      <alignment horizontal="center"/>
    </xf>
    <xf numFmtId="0" fontId="29" fillId="12" borderId="38" xfId="0" applyFont="1" applyFill="1" applyBorder="1" applyAlignment="1">
      <alignment horizontal="center" vertical="center"/>
    </xf>
    <xf numFmtId="0" fontId="29" fillId="3" borderId="39" xfId="0" applyFont="1" applyFill="1" applyBorder="1" applyAlignment="1">
      <alignment horizontal="center" vertical="center"/>
    </xf>
    <xf numFmtId="0" fontId="29" fillId="12" borderId="0" xfId="0" applyFont="1" applyFill="1" applyAlignment="1">
      <alignment horizontal="center" vertical="center"/>
    </xf>
    <xf numFmtId="0" fontId="29" fillId="3" borderId="38" xfId="0" applyFont="1" applyFill="1" applyBorder="1" applyAlignment="1">
      <alignment horizontal="center" vertical="center"/>
    </xf>
    <xf numFmtId="0" fontId="29" fillId="12" borderId="39" xfId="0" applyFont="1" applyFill="1" applyBorder="1" applyAlignment="1">
      <alignment horizontal="center" vertical="center"/>
    </xf>
    <xf numFmtId="0" fontId="29" fillId="3" borderId="0" xfId="0" applyFont="1" applyFill="1" applyAlignment="1">
      <alignment horizontal="center" vertical="center"/>
    </xf>
    <xf numFmtId="0" fontId="29" fillId="3" borderId="0" xfId="0" applyFont="1" applyFill="1" applyAlignment="1">
      <alignment vertical="center"/>
    </xf>
    <xf numFmtId="0" fontId="17" fillId="6" borderId="35" xfId="0" applyFont="1" applyFill="1" applyBorder="1" applyAlignment="1">
      <alignment horizontal="center" vertical="center" wrapText="1"/>
    </xf>
    <xf numFmtId="0" fontId="17" fillId="6" borderId="0" xfId="0" applyFont="1" applyFill="1" applyAlignment="1">
      <alignment horizontal="center" vertical="center"/>
    </xf>
    <xf numFmtId="0" fontId="17" fillId="6" borderId="17" xfId="0" applyFont="1" applyFill="1" applyBorder="1" applyAlignment="1">
      <alignment horizontal="center" vertical="center"/>
    </xf>
    <xf numFmtId="0" fontId="17" fillId="6" borderId="13" xfId="0" applyFont="1" applyFill="1" applyBorder="1" applyAlignment="1">
      <alignment horizontal="center" vertical="center"/>
    </xf>
    <xf numFmtId="0" fontId="34" fillId="0" borderId="0" xfId="10" quotePrefix="1" applyFont="1" applyFill="1" applyAlignment="1" applyProtection="1"/>
    <xf numFmtId="0" fontId="10" fillId="0" borderId="0" xfId="0" applyFont="1"/>
    <xf numFmtId="0" fontId="9"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horizontal="left" vertical="center"/>
    </xf>
    <xf numFmtId="166" fontId="10" fillId="0" borderId="0" xfId="0" applyNumberFormat="1" applyFont="1"/>
    <xf numFmtId="166" fontId="7" fillId="0" borderId="0" xfId="0" applyNumberFormat="1" applyFont="1" applyAlignment="1">
      <alignment horizontal="center" vertical="center"/>
    </xf>
    <xf numFmtId="0" fontId="9" fillId="0" borderId="0" xfId="0" applyFont="1" applyAlignment="1">
      <alignment vertical="center"/>
    </xf>
    <xf numFmtId="166" fontId="10" fillId="0" borderId="0" xfId="1" applyNumberFormat="1" applyFont="1" applyFill="1" applyBorder="1" applyAlignment="1">
      <alignment vertical="center"/>
    </xf>
    <xf numFmtId="166" fontId="10" fillId="0" borderId="0" xfId="1" applyNumberFormat="1" applyFont="1" applyAlignment="1">
      <alignment vertical="center"/>
    </xf>
    <xf numFmtId="166" fontId="10" fillId="0" borderId="0" xfId="0" applyNumberFormat="1" applyFont="1" applyAlignment="1">
      <alignment vertical="center"/>
    </xf>
    <xf numFmtId="0" fontId="10" fillId="0" borderId="0" xfId="0" applyFont="1" applyAlignment="1">
      <alignment vertical="center"/>
    </xf>
    <xf numFmtId="166" fontId="9" fillId="0" borderId="0" xfId="1" applyNumberFormat="1" applyFont="1" applyFill="1" applyBorder="1" applyAlignment="1">
      <alignment vertical="center"/>
    </xf>
    <xf numFmtId="0" fontId="15" fillId="0" borderId="0" xfId="0" applyFont="1"/>
    <xf numFmtId="0" fontId="35" fillId="0" borderId="0" xfId="0" applyFont="1"/>
    <xf numFmtId="0" fontId="9" fillId="0" borderId="0" xfId="0" applyFont="1" applyAlignment="1">
      <alignment horizontal="left" vertical="center" wrapText="1"/>
    </xf>
    <xf numFmtId="0" fontId="9" fillId="0" borderId="0" xfId="0" applyFont="1"/>
    <xf numFmtId="166" fontId="9" fillId="0" borderId="0" xfId="0" applyNumberFormat="1" applyFont="1" applyAlignment="1">
      <alignment vertical="center"/>
    </xf>
    <xf numFmtId="0" fontId="36" fillId="0" borderId="0" xfId="0" applyFont="1"/>
    <xf numFmtId="0" fontId="7" fillId="0" borderId="0" xfId="0" applyFont="1" applyAlignment="1">
      <alignment vertical="center"/>
    </xf>
    <xf numFmtId="0" fontId="5" fillId="0" borderId="0" xfId="0" applyFont="1" applyAlignment="1">
      <alignment vertical="center"/>
    </xf>
    <xf numFmtId="0" fontId="7" fillId="0" borderId="0" xfId="0" applyFont="1" applyAlignment="1">
      <alignment horizontal="left" vertical="center" wrapText="1"/>
    </xf>
    <xf numFmtId="166" fontId="5" fillId="0" borderId="0" xfId="0" applyNumberFormat="1" applyFont="1" applyAlignment="1">
      <alignment vertical="center"/>
    </xf>
    <xf numFmtId="0" fontId="38" fillId="0" borderId="0" xfId="0" applyFont="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166" fontId="5" fillId="0" borderId="0" xfId="1" applyNumberFormat="1" applyFont="1" applyAlignment="1">
      <alignment horizontal="left" vertical="center"/>
    </xf>
    <xf numFmtId="166" fontId="5" fillId="0" borderId="0" xfId="1" applyNumberFormat="1" applyFont="1" applyAlignment="1">
      <alignment vertical="center"/>
    </xf>
    <xf numFmtId="43" fontId="5" fillId="0" borderId="0" xfId="1" applyFont="1" applyAlignment="1">
      <alignment vertical="center"/>
    </xf>
    <xf numFmtId="0" fontId="15" fillId="0" borderId="0" xfId="0" applyFont="1" applyAlignment="1">
      <alignment vertical="center"/>
    </xf>
    <xf numFmtId="0" fontId="5" fillId="0" borderId="0" xfId="0" applyFont="1" applyAlignment="1">
      <alignment horizontal="center" vertical="center" wrapText="1"/>
    </xf>
    <xf numFmtId="0" fontId="40" fillId="0" borderId="0" xfId="0" applyFont="1" applyAlignment="1">
      <alignment vertical="center"/>
    </xf>
    <xf numFmtId="166" fontId="5" fillId="0" borderId="0" xfId="1" applyNumberFormat="1" applyFont="1" applyFill="1" applyBorder="1" applyAlignment="1">
      <alignment vertical="center"/>
    </xf>
    <xf numFmtId="0" fontId="7" fillId="0" borderId="0" xfId="11" applyFont="1" applyAlignment="1">
      <alignment horizontal="right" vertical="center"/>
    </xf>
    <xf numFmtId="166" fontId="5" fillId="0" borderId="0" xfId="1" applyNumberFormat="1" applyFont="1" applyFill="1" applyAlignment="1">
      <alignment vertical="center"/>
    </xf>
    <xf numFmtId="166" fontId="7" fillId="0" borderId="0" xfId="1" applyNumberFormat="1" applyFont="1" applyAlignment="1">
      <alignment vertical="center"/>
    </xf>
    <xf numFmtId="43" fontId="7" fillId="0" borderId="0" xfId="0" applyNumberFormat="1" applyFont="1" applyAlignment="1">
      <alignment horizontal="left" vertical="center"/>
    </xf>
    <xf numFmtId="1" fontId="5" fillId="0" borderId="0" xfId="1" applyNumberFormat="1" applyFont="1" applyAlignment="1">
      <alignment horizontal="left" vertical="center"/>
    </xf>
    <xf numFmtId="166" fontId="7" fillId="0" borderId="0" xfId="0" applyNumberFormat="1" applyFont="1" applyAlignment="1">
      <alignment horizontal="left" vertical="center"/>
    </xf>
    <xf numFmtId="166" fontId="7" fillId="0" borderId="0" xfId="0" applyNumberFormat="1" applyFont="1" applyAlignment="1">
      <alignment vertical="center"/>
    </xf>
    <xf numFmtId="166" fontId="7" fillId="0" borderId="0" xfId="1" applyNumberFormat="1" applyFont="1" applyFill="1" applyBorder="1" applyAlignment="1">
      <alignment vertical="center"/>
    </xf>
    <xf numFmtId="37" fontId="5" fillId="0" borderId="0" xfId="1" applyNumberFormat="1" applyFont="1" applyFill="1" applyBorder="1" applyAlignment="1">
      <alignment vertical="center"/>
    </xf>
    <xf numFmtId="0" fontId="0" fillId="0" borderId="0" xfId="0" applyAlignment="1">
      <alignment vertical="center"/>
    </xf>
    <xf numFmtId="0" fontId="7" fillId="0" borderId="0" xfId="0" applyFont="1" applyAlignment="1">
      <alignment horizontal="center" vertical="center" wrapText="1"/>
    </xf>
    <xf numFmtId="0" fontId="29" fillId="0" borderId="0" xfId="0" applyFont="1" applyAlignment="1">
      <alignment horizontal="right" vertical="center" wrapText="1"/>
    </xf>
    <xf numFmtId="166" fontId="0" fillId="0" borderId="0" xfId="1" applyNumberFormat="1" applyFont="1" applyAlignment="1">
      <alignment vertical="center"/>
    </xf>
    <xf numFmtId="166" fontId="9" fillId="7" borderId="43" xfId="1" applyNumberFormat="1" applyFont="1" applyFill="1" applyBorder="1" applyAlignment="1">
      <alignment vertical="center"/>
    </xf>
    <xf numFmtId="0" fontId="29" fillId="0" borderId="0" xfId="0" applyFont="1" applyAlignment="1">
      <alignment horizontal="right" vertical="center"/>
    </xf>
    <xf numFmtId="0" fontId="15" fillId="0" borderId="0" xfId="0" applyFont="1" applyAlignment="1">
      <alignment horizontal="left" vertical="center"/>
    </xf>
    <xf numFmtId="2" fontId="0" fillId="0" borderId="0" xfId="0" applyNumberFormat="1" applyAlignment="1">
      <alignment vertical="center"/>
    </xf>
    <xf numFmtId="43" fontId="0" fillId="0" borderId="0" xfId="1" applyFont="1" applyFill="1" applyBorder="1" applyAlignment="1">
      <alignment vertical="center"/>
    </xf>
    <xf numFmtId="43" fontId="5" fillId="0" borderId="0" xfId="1" applyFont="1" applyFill="1" applyBorder="1" applyAlignment="1">
      <alignment vertical="center"/>
    </xf>
    <xf numFmtId="2" fontId="27" fillId="0" borderId="0" xfId="0" applyNumberFormat="1" applyFont="1" applyAlignment="1">
      <alignment vertical="center"/>
    </xf>
    <xf numFmtId="2" fontId="5" fillId="0" borderId="0" xfId="1" applyNumberFormat="1" applyFont="1" applyFill="1" applyBorder="1" applyAlignment="1">
      <alignment vertical="center"/>
    </xf>
    <xf numFmtId="0" fontId="29" fillId="0" borderId="0" xfId="0" applyFont="1" applyAlignment="1">
      <alignment vertical="center"/>
    </xf>
    <xf numFmtId="0" fontId="7" fillId="0" borderId="0" xfId="0" applyFont="1" applyAlignment="1">
      <alignment horizontal="center" vertical="center"/>
    </xf>
    <xf numFmtId="166" fontId="7" fillId="0" borderId="0" xfId="1" applyNumberFormat="1" applyFont="1" applyFill="1" applyBorder="1" applyAlignment="1">
      <alignment horizontal="center" vertical="center"/>
    </xf>
    <xf numFmtId="166" fontId="5" fillId="0" borderId="0" xfId="1" applyNumberFormat="1" applyFont="1" applyFill="1" applyBorder="1" applyAlignment="1">
      <alignment horizontal="center" vertical="center"/>
    </xf>
    <xf numFmtId="166" fontId="0" fillId="0" borderId="0" xfId="0" applyNumberFormat="1" applyAlignment="1">
      <alignment vertical="center"/>
    </xf>
    <xf numFmtId="166" fontId="5" fillId="0" borderId="0" xfId="0" applyNumberFormat="1" applyFont="1" applyAlignment="1">
      <alignment horizontal="center" vertical="center"/>
    </xf>
    <xf numFmtId="166" fontId="42" fillId="0" borderId="0" xfId="1" applyNumberFormat="1" applyFont="1" applyFill="1" applyBorder="1" applyAlignment="1">
      <alignment horizontal="center" vertical="center"/>
    </xf>
    <xf numFmtId="166" fontId="29" fillId="0" borderId="0" xfId="1" applyNumberFormat="1" applyFont="1" applyFill="1" applyBorder="1" applyAlignment="1">
      <alignment vertical="center"/>
    </xf>
    <xf numFmtId="2" fontId="5" fillId="0" borderId="0" xfId="0" applyNumberFormat="1" applyFont="1" applyAlignment="1">
      <alignment vertical="center"/>
    </xf>
    <xf numFmtId="0" fontId="15" fillId="0" borderId="0" xfId="0" applyFont="1" applyAlignment="1">
      <alignment horizontal="left" vertical="center" wrapText="1"/>
    </xf>
    <xf numFmtId="0" fontId="5" fillId="0" borderId="0" xfId="0" applyFont="1" applyAlignment="1">
      <alignment vertical="center" wrapText="1"/>
    </xf>
    <xf numFmtId="0" fontId="16" fillId="0" borderId="0" xfId="0" applyFont="1" applyAlignment="1">
      <alignment horizontal="left" vertical="center" wrapText="1"/>
    </xf>
    <xf numFmtId="170" fontId="5" fillId="0" borderId="0" xfId="0" applyNumberFormat="1" applyFont="1" applyAlignment="1">
      <alignment vertical="center"/>
    </xf>
    <xf numFmtId="0" fontId="37"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vertical="center" wrapText="1"/>
    </xf>
    <xf numFmtId="0" fontId="7" fillId="0" borderId="0" xfId="0" applyFont="1" applyAlignment="1">
      <alignment horizontal="right" vertical="center"/>
    </xf>
    <xf numFmtId="166" fontId="12" fillId="0" borderId="0" xfId="0" applyNumberFormat="1" applyFont="1" applyAlignment="1">
      <alignment vertical="center"/>
    </xf>
    <xf numFmtId="0" fontId="10" fillId="0" borderId="0" xfId="0" applyFont="1" applyAlignment="1">
      <alignment horizontal="left" vertical="center" wrapText="1"/>
    </xf>
    <xf numFmtId="166" fontId="10" fillId="0" borderId="0" xfId="0" applyNumberFormat="1" applyFont="1" applyAlignment="1">
      <alignment horizontal="left" vertical="center"/>
    </xf>
    <xf numFmtId="0" fontId="7" fillId="0" borderId="0" xfId="0" applyFont="1" applyAlignment="1">
      <alignment vertical="center" wrapText="1"/>
    </xf>
    <xf numFmtId="0" fontId="9" fillId="0" borderId="0" xfId="0" applyFont="1" applyAlignment="1">
      <alignment horizontal="center" vertical="center"/>
    </xf>
    <xf numFmtId="43" fontId="5" fillId="0" borderId="0" xfId="0" applyNumberFormat="1" applyFont="1" applyAlignment="1">
      <alignment vertical="center"/>
    </xf>
    <xf numFmtId="166" fontId="9" fillId="0" borderId="0" xfId="1" applyNumberFormat="1" applyFont="1" applyFill="1" applyBorder="1" applyAlignment="1">
      <alignment horizontal="left" vertical="center"/>
    </xf>
    <xf numFmtId="166" fontId="7" fillId="0" borderId="0" xfId="3" applyNumberFormat="1" applyFont="1" applyFill="1" applyBorder="1" applyAlignment="1">
      <alignment vertical="center"/>
    </xf>
    <xf numFmtId="0" fontId="37" fillId="0" borderId="0" xfId="0" applyFont="1" applyAlignment="1">
      <alignment vertical="center"/>
    </xf>
    <xf numFmtId="171" fontId="5" fillId="0" borderId="0" xfId="1" applyNumberFormat="1" applyFont="1" applyFill="1" applyBorder="1" applyAlignment="1">
      <alignment vertical="center"/>
    </xf>
    <xf numFmtId="0" fontId="7" fillId="0" borderId="0" xfId="11" applyFont="1" applyAlignment="1">
      <alignment horizontal="left" vertical="center"/>
    </xf>
    <xf numFmtId="0" fontId="9" fillId="0" borderId="0" xfId="0" applyFont="1" applyAlignment="1">
      <alignment horizontal="right" vertical="center"/>
    </xf>
    <xf numFmtId="164" fontId="5" fillId="0" borderId="0" xfId="0" applyNumberFormat="1" applyFont="1" applyAlignment="1">
      <alignment vertical="center"/>
    </xf>
    <xf numFmtId="0" fontId="9" fillId="0" borderId="1" xfId="0" applyFont="1" applyBorder="1" applyAlignment="1">
      <alignment horizontal="left" vertical="center" wrapText="1"/>
    </xf>
    <xf numFmtId="0" fontId="12" fillId="0" borderId="0" xfId="0" applyFont="1" applyAlignment="1">
      <alignment vertical="center"/>
    </xf>
    <xf numFmtId="166" fontId="10" fillId="0" borderId="0" xfId="1" applyNumberFormat="1" applyFont="1" applyFill="1" applyAlignment="1">
      <alignment vertical="center"/>
    </xf>
    <xf numFmtId="0" fontId="6" fillId="13" borderId="48" xfId="0" applyFont="1" applyFill="1" applyBorder="1" applyAlignment="1">
      <alignment vertical="center" wrapText="1"/>
    </xf>
    <xf numFmtId="166" fontId="9" fillId="0" borderId="0" xfId="1" applyNumberFormat="1" applyFont="1" applyBorder="1" applyAlignment="1">
      <alignment horizontal="center" vertical="center"/>
    </xf>
    <xf numFmtId="166" fontId="10" fillId="0" borderId="0" xfId="1" applyNumberFormat="1" applyFont="1" applyBorder="1" applyAlignment="1">
      <alignment horizontal="right" vertical="center"/>
    </xf>
    <xf numFmtId="166" fontId="9" fillId="0" borderId="0" xfId="1" applyNumberFormat="1" applyFont="1" applyBorder="1" applyAlignment="1">
      <alignment horizontal="right" vertical="center"/>
    </xf>
    <xf numFmtId="43" fontId="10" fillId="0" borderId="0" xfId="0" applyNumberFormat="1" applyFont="1" applyAlignment="1">
      <alignment vertical="center"/>
    </xf>
    <xf numFmtId="166" fontId="9" fillId="0" borderId="0" xfId="1" applyNumberFormat="1" applyFont="1" applyFill="1" applyBorder="1" applyAlignment="1">
      <alignment horizontal="right" vertical="center"/>
    </xf>
    <xf numFmtId="166" fontId="9" fillId="0" borderId="0" xfId="13" applyNumberFormat="1" applyFont="1" applyFill="1" applyBorder="1" applyAlignment="1">
      <alignment vertical="center" wrapText="1"/>
    </xf>
    <xf numFmtId="3" fontId="9" fillId="0" borderId="0" xfId="3" applyNumberFormat="1" applyFont="1" applyBorder="1" applyAlignment="1">
      <alignment horizontal="center" vertical="center"/>
    </xf>
    <xf numFmtId="3" fontId="5" fillId="0" borderId="0" xfId="8" applyNumberFormat="1" applyFont="1" applyAlignment="1">
      <alignment vertical="center"/>
    </xf>
    <xf numFmtId="0" fontId="6" fillId="13" borderId="49" xfId="0" applyFont="1" applyFill="1" applyBorder="1" applyAlignment="1">
      <alignment vertical="center" wrapText="1"/>
    </xf>
    <xf numFmtId="3" fontId="5" fillId="0" borderId="0" xfId="0" applyNumberFormat="1" applyFont="1" applyAlignment="1">
      <alignment vertical="center"/>
    </xf>
    <xf numFmtId="3" fontId="9" fillId="0" borderId="0" xfId="0" applyNumberFormat="1" applyFont="1" applyAlignment="1">
      <alignment horizontal="center" vertical="center"/>
    </xf>
    <xf numFmtId="3" fontId="9" fillId="0" borderId="0" xfId="3" applyNumberFormat="1" applyFont="1" applyFill="1" applyBorder="1" applyAlignment="1">
      <alignment horizontal="center" vertical="center"/>
    </xf>
    <xf numFmtId="166" fontId="9" fillId="0" borderId="0" xfId="1" applyNumberFormat="1" applyFont="1" applyFill="1" applyBorder="1" applyAlignment="1">
      <alignment horizontal="center" vertical="center" wrapText="1"/>
    </xf>
    <xf numFmtId="166" fontId="9" fillId="0" borderId="0" xfId="1" applyNumberFormat="1" applyFont="1" applyFill="1" applyAlignment="1">
      <alignment vertical="center"/>
    </xf>
    <xf numFmtId="166" fontId="9" fillId="0" borderId="0" xfId="1" applyNumberFormat="1" applyFont="1" applyFill="1" applyBorder="1" applyAlignment="1">
      <alignment horizontal="left" vertical="center" wrapText="1"/>
    </xf>
    <xf numFmtId="166" fontId="5" fillId="0" borderId="0" xfId="1" applyNumberFormat="1" applyFont="1" applyBorder="1" applyAlignment="1">
      <alignment vertical="center"/>
    </xf>
    <xf numFmtId="3" fontId="9" fillId="0" borderId="0" xfId="3" applyNumberFormat="1" applyFont="1" applyFill="1" applyBorder="1" applyAlignment="1">
      <alignment vertical="center"/>
    </xf>
    <xf numFmtId="166" fontId="5" fillId="0" borderId="0" xfId="8" applyNumberFormat="1" applyFont="1" applyAlignment="1">
      <alignment vertical="center"/>
    </xf>
    <xf numFmtId="166" fontId="9" fillId="0" borderId="0" xfId="3" applyNumberFormat="1" applyFont="1" applyFill="1" applyBorder="1" applyAlignment="1">
      <alignment horizontal="center" vertical="center"/>
    </xf>
    <xf numFmtId="3" fontId="7" fillId="0" borderId="0" xfId="8" applyNumberFormat="1" applyFont="1" applyAlignment="1">
      <alignment vertical="center"/>
    </xf>
    <xf numFmtId="10" fontId="5" fillId="0" borderId="0" xfId="2" applyNumberFormat="1" applyFont="1" applyFill="1" applyBorder="1" applyAlignment="1">
      <alignment vertical="center"/>
    </xf>
    <xf numFmtId="166" fontId="10" fillId="0" borderId="0" xfId="1" applyNumberFormat="1" applyFont="1" applyFill="1" applyBorder="1" applyAlignment="1">
      <alignment horizontal="right" vertical="center"/>
    </xf>
    <xf numFmtId="166" fontId="9" fillId="0" borderId="0" xfId="1" applyNumberFormat="1" applyFont="1" applyFill="1" applyBorder="1" applyAlignment="1">
      <alignment horizontal="center" vertical="center"/>
    </xf>
    <xf numFmtId="166" fontId="7" fillId="0" borderId="0" xfId="8" applyNumberFormat="1" applyFont="1" applyAlignment="1">
      <alignment vertical="center"/>
    </xf>
    <xf numFmtId="3" fontId="10" fillId="0" borderId="0" xfId="0" applyNumberFormat="1" applyFont="1" applyAlignment="1">
      <alignment horizontal="center" vertical="center"/>
    </xf>
    <xf numFmtId="3" fontId="10" fillId="0" borderId="0" xfId="0" applyNumberFormat="1" applyFont="1" applyAlignment="1">
      <alignment vertical="center"/>
    </xf>
    <xf numFmtId="3" fontId="9" fillId="0" borderId="0" xfId="0" applyNumberFormat="1" applyFont="1" applyAlignment="1">
      <alignment vertical="center"/>
    </xf>
    <xf numFmtId="166" fontId="45" fillId="0" borderId="0" xfId="1" applyNumberFormat="1" applyFont="1" applyBorder="1" applyAlignment="1">
      <alignment horizontal="right" vertical="center"/>
    </xf>
    <xf numFmtId="3" fontId="45" fillId="0" borderId="0" xfId="3" applyNumberFormat="1" applyFont="1" applyFill="1" applyBorder="1" applyAlignment="1">
      <alignment horizontal="center" vertical="center"/>
    </xf>
    <xf numFmtId="0" fontId="45" fillId="0" borderId="0" xfId="0" applyFont="1" applyAlignment="1">
      <alignment vertical="center"/>
    </xf>
    <xf numFmtId="166" fontId="12" fillId="0" borderId="0" xfId="1" applyNumberFormat="1" applyFont="1" applyFill="1" applyAlignment="1">
      <alignment vertical="center"/>
    </xf>
    <xf numFmtId="166" fontId="10" fillId="0" borderId="0" xfId="1" applyNumberFormat="1" applyFont="1" applyBorder="1" applyAlignment="1">
      <alignment vertical="center"/>
    </xf>
    <xf numFmtId="166" fontId="9" fillId="0" borderId="0" xfId="12" applyNumberFormat="1" applyFont="1" applyFill="1" applyBorder="1" applyAlignment="1">
      <alignment vertical="center" wrapText="1"/>
    </xf>
    <xf numFmtId="43" fontId="12" fillId="0" borderId="0" xfId="1" applyFont="1" applyFill="1" applyAlignment="1">
      <alignment vertical="center"/>
    </xf>
    <xf numFmtId="43" fontId="9" fillId="0" borderId="0" xfId="0" applyNumberFormat="1" applyFont="1" applyAlignment="1">
      <alignment horizontal="center" vertical="center"/>
    </xf>
    <xf numFmtId="0" fontId="7" fillId="0" borderId="0" xfId="11" applyFont="1" applyAlignment="1">
      <alignment vertical="center"/>
    </xf>
    <xf numFmtId="166" fontId="45" fillId="0" borderId="0" xfId="1" applyNumberFormat="1" applyFont="1" applyFill="1" applyBorder="1" applyAlignment="1">
      <alignment vertical="center"/>
    </xf>
    <xf numFmtId="166" fontId="45" fillId="0" borderId="0" xfId="1" applyNumberFormat="1" applyFont="1" applyFill="1" applyBorder="1" applyAlignment="1">
      <alignment horizontal="center" vertical="center" wrapText="1"/>
    </xf>
    <xf numFmtId="166" fontId="45" fillId="0" borderId="0" xfId="1" applyNumberFormat="1" applyFont="1" applyFill="1" applyBorder="1" applyAlignment="1">
      <alignment horizontal="left" vertical="center" wrapText="1"/>
    </xf>
    <xf numFmtId="166" fontId="7" fillId="0" borderId="10" xfId="1" applyNumberFormat="1" applyFont="1" applyFill="1" applyBorder="1" applyAlignment="1">
      <alignment horizontal="right" vertical="center"/>
    </xf>
    <xf numFmtId="166" fontId="12" fillId="0" borderId="0" xfId="1" applyNumberFormat="1" applyFont="1" applyFill="1" applyBorder="1" applyAlignment="1">
      <alignment vertical="center"/>
    </xf>
    <xf numFmtId="166" fontId="7" fillId="0" borderId="10" xfId="1" applyNumberFormat="1" applyFont="1" applyFill="1" applyBorder="1" applyAlignment="1">
      <alignment vertical="center"/>
    </xf>
    <xf numFmtId="0" fontId="10" fillId="15" borderId="0" xfId="0" applyFont="1" applyFill="1" applyAlignment="1">
      <alignment vertical="center"/>
    </xf>
    <xf numFmtId="166" fontId="10" fillId="0" borderId="0" xfId="1" applyNumberFormat="1" applyFont="1" applyFill="1" applyBorder="1" applyAlignment="1">
      <alignment horizontal="center" vertical="center"/>
    </xf>
    <xf numFmtId="166" fontId="9" fillId="0" borderId="10" xfId="1" applyNumberFormat="1" applyFont="1" applyFill="1" applyBorder="1" applyAlignment="1">
      <alignment horizontal="left" vertical="center"/>
    </xf>
    <xf numFmtId="0" fontId="6" fillId="6" borderId="16" xfId="0" applyFont="1" applyFill="1" applyBorder="1" applyAlignment="1">
      <alignment horizontal="center" vertical="center"/>
    </xf>
    <xf numFmtId="0" fontId="6" fillId="6" borderId="20" xfId="0" applyFont="1" applyFill="1" applyBorder="1" applyAlignment="1">
      <alignment horizontal="center" vertical="center"/>
    </xf>
    <xf numFmtId="0" fontId="6" fillId="6" borderId="0" xfId="0" applyFont="1" applyFill="1" applyAlignment="1">
      <alignment horizontal="center" vertical="center"/>
    </xf>
    <xf numFmtId="0" fontId="6" fillId="6" borderId="18" xfId="0" applyFont="1" applyFill="1" applyBorder="1" applyAlignment="1">
      <alignment horizontal="center" vertical="center"/>
    </xf>
    <xf numFmtId="164" fontId="18" fillId="3" borderId="0" xfId="1" applyNumberFormat="1" applyFont="1" applyFill="1" applyAlignment="1">
      <alignment horizontal="left" vertical="center" wrapText="1"/>
    </xf>
    <xf numFmtId="165" fontId="7" fillId="7" borderId="0" xfId="1" applyNumberFormat="1" applyFont="1" applyFill="1" applyBorder="1" applyAlignment="1">
      <alignment horizontal="center" vertical="center"/>
    </xf>
    <xf numFmtId="0" fontId="6" fillId="6" borderId="16" xfId="0" applyFont="1" applyFill="1" applyBorder="1" applyAlignment="1">
      <alignment horizontal="center" vertical="center" wrapText="1"/>
    </xf>
    <xf numFmtId="0" fontId="50" fillId="0" borderId="0" xfId="0" applyFont="1"/>
    <xf numFmtId="0" fontId="52" fillId="0" borderId="0" xfId="0" applyFont="1"/>
    <xf numFmtId="0" fontId="51" fillId="2" borderId="0" xfId="0" applyFont="1" applyFill="1" applyAlignment="1">
      <alignment horizontal="left" vertical="top"/>
    </xf>
    <xf numFmtId="0" fontId="52" fillId="2" borderId="0" xfId="0" applyFont="1" applyFill="1"/>
    <xf numFmtId="0" fontId="53" fillId="0" borderId="0" xfId="0" applyFont="1" applyAlignment="1">
      <alignment vertical="top"/>
    </xf>
    <xf numFmtId="0" fontId="51" fillId="2" borderId="0" xfId="0" applyFont="1" applyFill="1" applyAlignment="1">
      <alignment vertical="top" wrapText="1"/>
    </xf>
    <xf numFmtId="0" fontId="51" fillId="2" borderId="0" xfId="0" applyFont="1" applyFill="1" applyAlignment="1">
      <alignment horizontal="left" vertical="top" wrapText="1"/>
    </xf>
    <xf numFmtId="0" fontId="49" fillId="2" borderId="0" xfId="0" applyFont="1" applyFill="1" applyAlignment="1">
      <alignment vertical="top"/>
    </xf>
    <xf numFmtId="0" fontId="54" fillId="9" borderId="16" xfId="0" applyFont="1" applyFill="1" applyBorder="1" applyAlignment="1">
      <alignment horizontal="center" vertical="center"/>
    </xf>
    <xf numFmtId="0" fontId="54" fillId="9" borderId="16" xfId="0" applyFont="1" applyFill="1" applyBorder="1" applyAlignment="1">
      <alignment horizontal="center" vertical="center" wrapText="1"/>
    </xf>
    <xf numFmtId="0" fontId="55" fillId="2" borderId="0" xfId="0" applyFont="1" applyFill="1"/>
    <xf numFmtId="0" fontId="49" fillId="2" borderId="0" xfId="0" applyFont="1" applyFill="1" applyAlignment="1">
      <alignment horizontal="left" vertical="top"/>
    </xf>
    <xf numFmtId="0" fontId="10" fillId="3" borderId="0" xfId="0" applyFont="1" applyFill="1"/>
    <xf numFmtId="166" fontId="6" fillId="0" borderId="0" xfId="1" applyNumberFormat="1" applyFont="1" applyAlignment="1">
      <alignment vertical="center"/>
    </xf>
    <xf numFmtId="0" fontId="6" fillId="0" borderId="0" xfId="0" applyFont="1" applyAlignment="1">
      <alignment vertical="center"/>
    </xf>
    <xf numFmtId="3" fontId="26" fillId="3" borderId="0" xfId="0" applyNumberFormat="1" applyFont="1" applyFill="1" applyAlignment="1">
      <alignment vertical="center"/>
    </xf>
    <xf numFmtId="0" fontId="5" fillId="2" borderId="3" xfId="0" applyFont="1" applyFill="1" applyBorder="1"/>
    <xf numFmtId="0" fontId="5" fillId="0" borderId="0" xfId="0" applyFont="1" applyAlignment="1">
      <alignment horizontal="center" vertical="center"/>
    </xf>
    <xf numFmtId="0" fontId="5" fillId="0" borderId="16" xfId="0" applyFont="1" applyBorder="1" applyAlignment="1">
      <alignment vertical="center"/>
    </xf>
    <xf numFmtId="166" fontId="5" fillId="3" borderId="0" xfId="1" applyNumberFormat="1" applyFont="1" applyFill="1" applyBorder="1" applyAlignment="1">
      <alignment vertical="center"/>
    </xf>
    <xf numFmtId="0" fontId="6" fillId="6" borderId="17" xfId="0" applyFont="1" applyFill="1" applyBorder="1" applyAlignment="1">
      <alignment horizontal="center" vertical="center"/>
    </xf>
    <xf numFmtId="164" fontId="5" fillId="3" borderId="0" xfId="1" applyNumberFormat="1" applyFont="1" applyFill="1" applyBorder="1" applyAlignment="1">
      <alignment vertical="center"/>
    </xf>
    <xf numFmtId="164" fontId="26" fillId="3" borderId="0" xfId="0" applyNumberFormat="1" applyFont="1" applyFill="1" applyAlignment="1">
      <alignment vertical="center"/>
    </xf>
    <xf numFmtId="164" fontId="26" fillId="14" borderId="0" xfId="0" applyNumberFormat="1" applyFont="1" applyFill="1" applyAlignment="1">
      <alignment vertical="center"/>
    </xf>
    <xf numFmtId="164" fontId="7" fillId="3" borderId="0" xfId="1" applyNumberFormat="1" applyFont="1" applyFill="1" applyBorder="1" applyAlignment="1">
      <alignment horizontal="center" vertical="center"/>
    </xf>
    <xf numFmtId="164" fontId="7" fillId="7" borderId="0" xfId="1" applyNumberFormat="1" applyFont="1" applyFill="1" applyBorder="1" applyAlignment="1">
      <alignment horizontal="center" vertical="center"/>
    </xf>
    <xf numFmtId="164" fontId="26" fillId="7" borderId="0" xfId="0" applyNumberFormat="1" applyFont="1" applyFill="1" applyAlignment="1">
      <alignment vertical="center"/>
    </xf>
    <xf numFmtId="0" fontId="5" fillId="3" borderId="30" xfId="0" applyFont="1" applyFill="1" applyBorder="1" applyAlignment="1">
      <alignment vertical="center"/>
    </xf>
    <xf numFmtId="0" fontId="7" fillId="3" borderId="30" xfId="0" applyFont="1" applyFill="1" applyBorder="1" applyAlignment="1">
      <alignment vertical="center"/>
    </xf>
    <xf numFmtId="0" fontId="7" fillId="3" borderId="30" xfId="0" applyFont="1" applyFill="1" applyBorder="1" applyAlignment="1">
      <alignment horizontal="left" vertical="center"/>
    </xf>
    <xf numFmtId="166" fontId="5" fillId="0" borderId="16" xfId="0" applyNumberFormat="1" applyFont="1" applyBorder="1" applyAlignment="1">
      <alignment vertical="center"/>
    </xf>
    <xf numFmtId="166" fontId="7" fillId="0" borderId="16" xfId="1" applyNumberFormat="1" applyFont="1" applyBorder="1" applyAlignment="1">
      <alignment vertical="center"/>
    </xf>
    <xf numFmtId="0" fontId="5" fillId="3" borderId="31" xfId="0" applyFont="1" applyFill="1" applyBorder="1" applyAlignment="1">
      <alignment horizontal="left" vertical="center"/>
    </xf>
    <xf numFmtId="0" fontId="5" fillId="3" borderId="30" xfId="0" applyFont="1" applyFill="1" applyBorder="1" applyAlignment="1">
      <alignment horizontal="left" vertical="center"/>
    </xf>
    <xf numFmtId="0" fontId="5" fillId="7" borderId="30" xfId="0" applyFont="1" applyFill="1" applyBorder="1" applyAlignment="1">
      <alignment horizontal="left" vertical="center"/>
    </xf>
    <xf numFmtId="3" fontId="5" fillId="3" borderId="30" xfId="0" applyNumberFormat="1" applyFont="1" applyFill="1" applyBorder="1" applyAlignment="1">
      <alignment horizontal="left" vertical="center" wrapText="1"/>
    </xf>
    <xf numFmtId="0" fontId="6" fillId="6" borderId="14" xfId="0" applyFont="1" applyFill="1" applyBorder="1" applyAlignment="1">
      <alignment horizontal="center" vertical="center"/>
    </xf>
    <xf numFmtId="0" fontId="5" fillId="2" borderId="16" xfId="0" applyFont="1" applyFill="1" applyBorder="1"/>
    <xf numFmtId="0" fontId="5" fillId="3" borderId="34" xfId="0" applyFont="1" applyFill="1" applyBorder="1" applyAlignment="1">
      <alignment horizontal="left" vertical="center" wrapText="1"/>
    </xf>
    <xf numFmtId="0" fontId="7" fillId="3" borderId="34" xfId="0" applyFont="1" applyFill="1" applyBorder="1" applyAlignment="1">
      <alignment vertical="center" wrapText="1"/>
    </xf>
    <xf numFmtId="0" fontId="7" fillId="3" borderId="28" xfId="0" applyFont="1" applyFill="1" applyBorder="1" applyAlignment="1">
      <alignment vertical="center" wrapText="1"/>
    </xf>
    <xf numFmtId="0" fontId="26" fillId="10" borderId="31" xfId="0" applyFont="1" applyFill="1" applyBorder="1"/>
    <xf numFmtId="0" fontId="5" fillId="3" borderId="31" xfId="0" applyFont="1" applyFill="1" applyBorder="1" applyAlignment="1">
      <alignment vertical="center" wrapText="1"/>
    </xf>
    <xf numFmtId="0" fontId="5" fillId="3" borderId="30" xfId="0" applyFont="1" applyFill="1" applyBorder="1" applyAlignment="1">
      <alignment vertical="center" wrapText="1"/>
    </xf>
    <xf numFmtId="0" fontId="7" fillId="3" borderId="32" xfId="0" applyFont="1" applyFill="1" applyBorder="1" applyAlignment="1">
      <alignment vertical="center" wrapText="1"/>
    </xf>
    <xf numFmtId="0" fontId="0" fillId="0" borderId="16" xfId="0" applyBorder="1"/>
    <xf numFmtId="0" fontId="7" fillId="3" borderId="22" xfId="0" applyFont="1" applyFill="1" applyBorder="1" applyAlignment="1">
      <alignment horizontal="left" vertical="center" wrapText="1"/>
    </xf>
    <xf numFmtId="166" fontId="9" fillId="7" borderId="0" xfId="1" applyNumberFormat="1" applyFont="1" applyFill="1" applyBorder="1" applyAlignment="1">
      <alignment vertical="center"/>
    </xf>
    <xf numFmtId="166" fontId="7" fillId="7" borderId="0" xfId="1" applyNumberFormat="1" applyFont="1" applyFill="1" applyBorder="1" applyAlignment="1">
      <alignment vertical="center"/>
    </xf>
    <xf numFmtId="166" fontId="5" fillId="7" borderId="0" xfId="1" applyNumberFormat="1" applyFont="1" applyFill="1" applyBorder="1" applyAlignment="1">
      <alignment horizontal="right" vertical="center"/>
    </xf>
    <xf numFmtId="0" fontId="5" fillId="7" borderId="30" xfId="0" applyFont="1" applyFill="1" applyBorder="1" applyAlignment="1">
      <alignment vertical="center"/>
    </xf>
    <xf numFmtId="0" fontId="7" fillId="7" borderId="30" xfId="0" applyFont="1" applyFill="1" applyBorder="1" applyAlignment="1">
      <alignment horizontal="left" vertical="center"/>
    </xf>
    <xf numFmtId="166" fontId="9" fillId="3" borderId="43" xfId="1" applyNumberFormat="1" applyFont="1" applyFill="1" applyBorder="1" applyAlignment="1">
      <alignment vertical="center"/>
    </xf>
    <xf numFmtId="166" fontId="9" fillId="3" borderId="0" xfId="1" applyNumberFormat="1" applyFont="1" applyFill="1" applyBorder="1" applyAlignment="1">
      <alignment vertical="center"/>
    </xf>
    <xf numFmtId="166" fontId="5" fillId="3" borderId="0" xfId="1" applyNumberFormat="1" applyFont="1" applyFill="1" applyBorder="1" applyAlignment="1">
      <alignment horizontal="right" vertical="center"/>
    </xf>
    <xf numFmtId="166" fontId="7" fillId="3" borderId="0" xfId="1" applyNumberFormat="1" applyFont="1" applyFill="1" applyBorder="1" applyAlignment="1">
      <alignment vertical="center"/>
    </xf>
    <xf numFmtId="3" fontId="10" fillId="3" borderId="0" xfId="0" applyNumberFormat="1" applyFont="1" applyFill="1" applyAlignment="1">
      <alignment vertical="center"/>
    </xf>
    <xf numFmtId="166" fontId="9" fillId="3" borderId="0" xfId="0" applyNumberFormat="1" applyFont="1" applyFill="1" applyAlignment="1">
      <alignment vertical="center"/>
    </xf>
    <xf numFmtId="0" fontId="9" fillId="0" borderId="16" xfId="0" applyFont="1" applyBorder="1" applyAlignment="1">
      <alignment vertical="center"/>
    </xf>
    <xf numFmtId="3" fontId="26" fillId="10" borderId="0" xfId="0" applyNumberFormat="1" applyFont="1" applyFill="1"/>
    <xf numFmtId="3" fontId="26" fillId="7" borderId="0" xfId="0" applyNumberFormat="1" applyFont="1" applyFill="1"/>
    <xf numFmtId="3" fontId="26" fillId="3" borderId="0" xfId="0" applyNumberFormat="1" applyFont="1" applyFill="1"/>
    <xf numFmtId="3" fontId="26" fillId="3" borderId="0" xfId="0" applyNumberFormat="1" applyFont="1" applyFill="1" applyAlignment="1">
      <alignment wrapText="1"/>
    </xf>
    <xf numFmtId="166" fontId="10" fillId="7" borderId="0" xfId="1" applyNumberFormat="1" applyFont="1" applyFill="1" applyBorder="1" applyAlignment="1">
      <alignment horizontal="right" vertical="center"/>
    </xf>
    <xf numFmtId="166" fontId="10" fillId="3" borderId="0" xfId="1" applyNumberFormat="1" applyFont="1" applyFill="1" applyBorder="1" applyAlignment="1">
      <alignment horizontal="right" vertical="center"/>
    </xf>
    <xf numFmtId="3" fontId="37" fillId="7" borderId="47" xfId="0" applyNumberFormat="1" applyFont="1" applyFill="1" applyBorder="1" applyAlignment="1">
      <alignment vertical="center"/>
    </xf>
    <xf numFmtId="0" fontId="10" fillId="3" borderId="74" xfId="0" applyFont="1" applyFill="1" applyBorder="1" applyAlignment="1">
      <alignment horizontal="left" vertical="center" wrapText="1"/>
    </xf>
    <xf numFmtId="0" fontId="10" fillId="3" borderId="75" xfId="0" applyFont="1" applyFill="1" applyBorder="1" applyAlignment="1">
      <alignment horizontal="left" vertical="center" wrapText="1"/>
    </xf>
    <xf numFmtId="0" fontId="10" fillId="3" borderId="76" xfId="0" applyFont="1" applyFill="1" applyBorder="1" applyAlignment="1">
      <alignment horizontal="left" vertical="center" wrapText="1"/>
    </xf>
    <xf numFmtId="0" fontId="10" fillId="3" borderId="74" xfId="0" applyFont="1" applyFill="1" applyBorder="1" applyAlignment="1">
      <alignment vertical="center" wrapText="1"/>
    </xf>
    <xf numFmtId="0" fontId="7" fillId="3" borderId="76" xfId="0" applyFont="1" applyFill="1" applyBorder="1" applyAlignment="1">
      <alignment horizontal="left" vertical="center" wrapText="1"/>
    </xf>
    <xf numFmtId="0" fontId="9" fillId="3" borderId="74" xfId="0" applyFont="1" applyFill="1" applyBorder="1" applyAlignment="1">
      <alignment horizontal="left" vertical="center" wrapText="1"/>
    </xf>
    <xf numFmtId="0" fontId="10" fillId="3" borderId="75" xfId="0" applyFont="1" applyFill="1" applyBorder="1" applyAlignment="1">
      <alignment vertical="center" wrapText="1"/>
    </xf>
    <xf numFmtId="0" fontId="9" fillId="3" borderId="76" xfId="0" applyFont="1" applyFill="1" applyBorder="1" applyAlignment="1">
      <alignment horizontal="left" vertical="center" wrapText="1"/>
    </xf>
    <xf numFmtId="0" fontId="5" fillId="3" borderId="74" xfId="0" applyFont="1" applyFill="1" applyBorder="1" applyAlignment="1">
      <alignment vertical="center" wrapText="1"/>
    </xf>
    <xf numFmtId="0" fontId="5" fillId="3" borderId="75" xfId="0" applyFont="1" applyFill="1" applyBorder="1" applyAlignment="1">
      <alignment vertical="center" wrapText="1"/>
    </xf>
    <xf numFmtId="0" fontId="10" fillId="3" borderId="78" xfId="0" applyFont="1" applyFill="1" applyBorder="1" applyAlignment="1">
      <alignment horizontal="center" vertical="center"/>
    </xf>
    <xf numFmtId="0" fontId="10" fillId="3" borderId="79" xfId="0" applyFont="1" applyFill="1" applyBorder="1" applyAlignment="1">
      <alignment horizontal="center" vertical="center"/>
    </xf>
    <xf numFmtId="0" fontId="10" fillId="3" borderId="80" xfId="0" applyFont="1" applyFill="1" applyBorder="1" applyAlignment="1">
      <alignment horizontal="center" vertical="center"/>
    </xf>
    <xf numFmtId="166" fontId="10" fillId="3" borderId="78" xfId="0" applyNumberFormat="1" applyFont="1" applyFill="1" applyBorder="1" applyAlignment="1">
      <alignment horizontal="left" vertical="center"/>
    </xf>
    <xf numFmtId="166" fontId="10" fillId="3" borderId="79" xfId="0" applyNumberFormat="1" applyFont="1" applyFill="1" applyBorder="1" applyAlignment="1">
      <alignment horizontal="left" vertical="center"/>
    </xf>
    <xf numFmtId="166" fontId="10" fillId="3" borderId="80" xfId="0" applyNumberFormat="1" applyFont="1" applyFill="1" applyBorder="1" applyAlignment="1">
      <alignment horizontal="left" vertical="center"/>
    </xf>
    <xf numFmtId="166" fontId="10" fillId="3" borderId="81" xfId="0" applyNumberFormat="1" applyFont="1" applyFill="1" applyBorder="1" applyAlignment="1">
      <alignment horizontal="left" vertical="center"/>
    </xf>
    <xf numFmtId="166" fontId="10" fillId="3" borderId="82" xfId="0" applyNumberFormat="1" applyFont="1" applyFill="1" applyBorder="1" applyAlignment="1">
      <alignment horizontal="left" vertical="center"/>
    </xf>
    <xf numFmtId="166" fontId="10" fillId="3" borderId="83" xfId="0" applyNumberFormat="1" applyFont="1" applyFill="1" applyBorder="1" applyAlignment="1">
      <alignment horizontal="left" vertical="center"/>
    </xf>
    <xf numFmtId="166" fontId="10" fillId="7" borderId="78" xfId="0" applyNumberFormat="1" applyFont="1" applyFill="1" applyBorder="1" applyAlignment="1">
      <alignment horizontal="left" vertical="center"/>
    </xf>
    <xf numFmtId="166" fontId="10" fillId="7" borderId="79" xfId="0" applyNumberFormat="1" applyFont="1" applyFill="1" applyBorder="1" applyAlignment="1">
      <alignment horizontal="left" vertical="center"/>
    </xf>
    <xf numFmtId="166" fontId="10" fillId="7" borderId="80" xfId="0" applyNumberFormat="1" applyFont="1" applyFill="1" applyBorder="1" applyAlignment="1">
      <alignment horizontal="left" vertical="center"/>
    </xf>
    <xf numFmtId="0" fontId="9" fillId="3" borderId="51" xfId="0" applyFont="1" applyFill="1" applyBorder="1" applyAlignment="1">
      <alignment horizontal="center" vertical="center"/>
    </xf>
    <xf numFmtId="0" fontId="7" fillId="3" borderId="53" xfId="0" applyFont="1" applyFill="1" applyBorder="1" applyAlignment="1">
      <alignment vertical="center" wrapText="1"/>
    </xf>
    <xf numFmtId="166" fontId="9" fillId="3" borderId="54" xfId="0" applyNumberFormat="1" applyFont="1" applyFill="1" applyBorder="1" applyAlignment="1">
      <alignment horizontal="left" vertical="center"/>
    </xf>
    <xf numFmtId="166" fontId="9" fillId="3" borderId="50" xfId="0" applyNumberFormat="1" applyFont="1" applyFill="1" applyBorder="1" applyAlignment="1">
      <alignment horizontal="left" vertical="center"/>
    </xf>
    <xf numFmtId="166" fontId="9" fillId="7" borderId="54" xfId="0" applyNumberFormat="1" applyFont="1" applyFill="1" applyBorder="1" applyAlignment="1">
      <alignment horizontal="left" vertical="center"/>
    </xf>
    <xf numFmtId="166" fontId="9" fillId="3" borderId="52" xfId="0" applyNumberFormat="1" applyFont="1" applyFill="1" applyBorder="1" applyAlignment="1">
      <alignment horizontal="left" vertical="center"/>
    </xf>
    <xf numFmtId="0" fontId="9" fillId="3" borderId="53" xfId="0" applyFont="1" applyFill="1" applyBorder="1" applyAlignment="1">
      <alignment horizontal="left" vertical="center" wrapText="1"/>
    </xf>
    <xf numFmtId="0" fontId="9" fillId="3" borderId="55" xfId="0" applyFont="1" applyFill="1" applyBorder="1" applyAlignment="1">
      <alignment horizontal="center" vertical="center"/>
    </xf>
    <xf numFmtId="0" fontId="7" fillId="3" borderId="84" xfId="0" applyFont="1" applyFill="1" applyBorder="1" applyAlignment="1">
      <alignment vertical="center" wrapText="1"/>
    </xf>
    <xf numFmtId="166" fontId="9" fillId="3" borderId="85" xfId="0" applyNumberFormat="1" applyFont="1" applyFill="1" applyBorder="1" applyAlignment="1">
      <alignment horizontal="left" vertical="center"/>
    </xf>
    <xf numFmtId="166" fontId="9" fillId="3" borderId="10" xfId="0" applyNumberFormat="1" applyFont="1" applyFill="1" applyBorder="1" applyAlignment="1">
      <alignment horizontal="left" vertical="center"/>
    </xf>
    <xf numFmtId="166" fontId="9" fillId="7" borderId="85" xfId="0" applyNumberFormat="1" applyFont="1" applyFill="1" applyBorder="1" applyAlignment="1">
      <alignment horizontal="left" vertical="center"/>
    </xf>
    <xf numFmtId="166" fontId="9" fillId="3" borderId="86" xfId="0" applyNumberFormat="1" applyFont="1" applyFill="1" applyBorder="1" applyAlignment="1">
      <alignment horizontal="left" vertical="center"/>
    </xf>
    <xf numFmtId="166" fontId="10" fillId="3" borderId="54" xfId="0" applyNumberFormat="1" applyFont="1" applyFill="1" applyBorder="1" applyAlignment="1">
      <alignment horizontal="left" vertical="center"/>
    </xf>
    <xf numFmtId="166" fontId="10" fillId="3" borderId="50" xfId="0" applyNumberFormat="1" applyFont="1" applyFill="1" applyBorder="1" applyAlignment="1">
      <alignment horizontal="left" vertical="center"/>
    </xf>
    <xf numFmtId="166" fontId="10" fillId="7" borderId="54" xfId="0" applyNumberFormat="1" applyFont="1" applyFill="1" applyBorder="1" applyAlignment="1">
      <alignment horizontal="left" vertical="center"/>
    </xf>
    <xf numFmtId="166" fontId="10" fillId="3" borderId="52" xfId="0" applyNumberFormat="1" applyFont="1" applyFill="1" applyBorder="1" applyAlignment="1">
      <alignment horizontal="left" vertical="center"/>
    </xf>
    <xf numFmtId="0" fontId="9" fillId="3" borderId="54" xfId="0" applyFont="1" applyFill="1" applyBorder="1" applyAlignment="1">
      <alignment horizontal="center" vertical="center"/>
    </xf>
    <xf numFmtId="0" fontId="10" fillId="3" borderId="78" xfId="0" applyFont="1" applyFill="1" applyBorder="1" applyAlignment="1">
      <alignment horizontal="left" vertical="center" wrapText="1"/>
    </xf>
    <xf numFmtId="0" fontId="10" fillId="3" borderId="78" xfId="0" applyFont="1" applyFill="1" applyBorder="1" applyAlignment="1">
      <alignment vertical="center" wrapText="1"/>
    </xf>
    <xf numFmtId="0" fontId="9" fillId="3" borderId="78" xfId="0" applyFont="1" applyFill="1" applyBorder="1" applyAlignment="1">
      <alignment horizontal="left" vertical="center" wrapText="1"/>
    </xf>
    <xf numFmtId="0" fontId="26" fillId="7" borderId="78" xfId="0" applyFont="1" applyFill="1" applyBorder="1" applyAlignment="1">
      <alignment vertical="center"/>
    </xf>
    <xf numFmtId="0" fontId="10" fillId="3" borderId="79" xfId="0" applyFont="1" applyFill="1" applyBorder="1" applyAlignment="1">
      <alignment horizontal="left" vertical="center" wrapText="1"/>
    </xf>
    <xf numFmtId="0" fontId="10" fillId="3" borderId="80" xfId="0" applyFont="1" applyFill="1" applyBorder="1" applyAlignment="1">
      <alignment horizontal="left" vertical="center" wrapText="1"/>
    </xf>
    <xf numFmtId="0" fontId="26" fillId="7" borderId="80" xfId="0" applyFont="1" applyFill="1" applyBorder="1" applyAlignment="1">
      <alignment vertical="center"/>
    </xf>
    <xf numFmtId="0" fontId="9" fillId="3" borderId="54" xfId="0" applyFont="1" applyFill="1" applyBorder="1" applyAlignment="1">
      <alignment vertical="center" wrapText="1"/>
    </xf>
    <xf numFmtId="0" fontId="9" fillId="3" borderId="80" xfId="0" applyFont="1" applyFill="1" applyBorder="1" applyAlignment="1">
      <alignment horizontal="left" vertical="center" wrapText="1"/>
    </xf>
    <xf numFmtId="0" fontId="9" fillId="3" borderId="54" xfId="0" applyFont="1" applyFill="1" applyBorder="1" applyAlignment="1">
      <alignment horizontal="left" vertical="center" wrapText="1"/>
    </xf>
    <xf numFmtId="0" fontId="10" fillId="3" borderId="79" xfId="0" applyFont="1" applyFill="1" applyBorder="1" applyAlignment="1">
      <alignment vertical="center" wrapText="1"/>
    </xf>
    <xf numFmtId="0" fontId="10" fillId="3" borderId="87" xfId="0" applyFont="1" applyFill="1" applyBorder="1" applyAlignment="1">
      <alignment horizontal="center" vertical="center"/>
    </xf>
    <xf numFmtId="0" fontId="9" fillId="3" borderId="88" xfId="0" applyFont="1" applyFill="1" applyBorder="1" applyAlignment="1">
      <alignment horizontal="left" vertical="center" wrapText="1"/>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4" xfId="0" applyFont="1" applyFill="1" applyBorder="1" applyAlignment="1">
      <alignment horizontal="center" vertical="center"/>
    </xf>
    <xf numFmtId="0" fontId="9" fillId="3" borderId="96" xfId="0" applyFont="1" applyFill="1" applyBorder="1" applyAlignment="1">
      <alignment horizontal="left" vertical="center" wrapText="1"/>
    </xf>
    <xf numFmtId="166" fontId="5" fillId="3" borderId="88" xfId="1" applyNumberFormat="1" applyFont="1" applyFill="1" applyBorder="1" applyAlignment="1">
      <alignment vertical="center"/>
    </xf>
    <xf numFmtId="166" fontId="5" fillId="3" borderId="97" xfId="1" applyNumberFormat="1" applyFont="1" applyFill="1" applyBorder="1" applyAlignment="1">
      <alignment vertical="center"/>
    </xf>
    <xf numFmtId="0" fontId="5" fillId="7" borderId="88" xfId="0" applyFont="1" applyFill="1" applyBorder="1" applyAlignment="1">
      <alignment vertical="center"/>
    </xf>
    <xf numFmtId="0" fontId="5" fillId="3" borderId="89" xfId="0" applyFont="1" applyFill="1" applyBorder="1" applyAlignment="1">
      <alignment vertical="center"/>
    </xf>
    <xf numFmtId="166" fontId="10" fillId="3" borderId="91" xfId="0" applyNumberFormat="1" applyFont="1" applyFill="1" applyBorder="1" applyAlignment="1">
      <alignment horizontal="left" vertical="center"/>
    </xf>
    <xf numFmtId="166" fontId="10" fillId="3" borderId="93" xfId="0" applyNumberFormat="1" applyFont="1" applyFill="1" applyBorder="1" applyAlignment="1">
      <alignment horizontal="left" vertical="center"/>
    </xf>
    <xf numFmtId="166" fontId="10" fillId="3" borderId="95" xfId="0" applyNumberFormat="1" applyFont="1" applyFill="1" applyBorder="1" applyAlignment="1">
      <alignment horizontal="left" vertical="center"/>
    </xf>
    <xf numFmtId="0" fontId="5" fillId="3" borderId="78" xfId="0" applyFont="1" applyFill="1" applyBorder="1" applyAlignment="1">
      <alignment vertical="center" wrapText="1"/>
    </xf>
    <xf numFmtId="0" fontId="10" fillId="3" borderId="78" xfId="0" applyFont="1" applyFill="1" applyBorder="1" applyAlignment="1">
      <alignment horizontal="left" vertical="center"/>
    </xf>
    <xf numFmtId="0" fontId="7" fillId="3" borderId="54" xfId="0" applyFont="1" applyFill="1" applyBorder="1" applyAlignment="1">
      <alignment vertical="center" wrapText="1"/>
    </xf>
    <xf numFmtId="0" fontId="7" fillId="3" borderId="80" xfId="0" applyFont="1" applyFill="1" applyBorder="1" applyAlignment="1">
      <alignment horizontal="left" vertical="center" wrapText="1"/>
    </xf>
    <xf numFmtId="0" fontId="7" fillId="3" borderId="78" xfId="0" applyFont="1" applyFill="1" applyBorder="1" applyAlignment="1">
      <alignment horizontal="left" vertical="center" wrapText="1"/>
    </xf>
    <xf numFmtId="0" fontId="5" fillId="3" borderId="79" xfId="0" applyFont="1" applyFill="1" applyBorder="1" applyAlignment="1">
      <alignment vertical="center" wrapText="1"/>
    </xf>
    <xf numFmtId="3" fontId="26" fillId="7" borderId="78" xfId="0" applyNumberFormat="1" applyFont="1" applyFill="1" applyBorder="1" applyAlignment="1">
      <alignment vertical="center"/>
    </xf>
    <xf numFmtId="0" fontId="26" fillId="7" borderId="79" xfId="0" applyFont="1" applyFill="1" applyBorder="1" applyAlignment="1">
      <alignment vertical="center"/>
    </xf>
    <xf numFmtId="3" fontId="37" fillId="7" borderId="54" xfId="0" applyNumberFormat="1" applyFont="1" applyFill="1" applyBorder="1" applyAlignment="1">
      <alignment vertical="center"/>
    </xf>
    <xf numFmtId="166" fontId="0" fillId="7" borderId="78" xfId="3" applyNumberFormat="1" applyFont="1" applyFill="1" applyBorder="1"/>
    <xf numFmtId="166" fontId="0" fillId="7" borderId="79" xfId="3" applyNumberFormat="1" applyFont="1" applyFill="1" applyBorder="1"/>
    <xf numFmtId="3" fontId="26" fillId="7" borderId="79" xfId="0" applyNumberFormat="1" applyFont="1" applyFill="1" applyBorder="1" applyAlignment="1">
      <alignment vertical="center"/>
    </xf>
    <xf numFmtId="37" fontId="37" fillId="7" borderId="54" xfId="0" applyNumberFormat="1" applyFont="1" applyFill="1" applyBorder="1" applyAlignment="1">
      <alignment vertical="center"/>
    </xf>
    <xf numFmtId="3" fontId="26" fillId="7" borderId="80" xfId="0" applyNumberFormat="1" applyFont="1" applyFill="1" applyBorder="1" applyAlignment="1">
      <alignment vertical="center"/>
    </xf>
    <xf numFmtId="166" fontId="44" fillId="7" borderId="78" xfId="1" applyNumberFormat="1" applyFont="1" applyFill="1" applyBorder="1"/>
    <xf numFmtId="0" fontId="45" fillId="7" borderId="80" xfId="0" applyFont="1" applyFill="1" applyBorder="1" applyAlignment="1">
      <alignment vertical="center"/>
    </xf>
    <xf numFmtId="0" fontId="26" fillId="7" borderId="99" xfId="0" applyFont="1" applyFill="1" applyBorder="1" applyAlignment="1">
      <alignment vertical="center"/>
    </xf>
    <xf numFmtId="0" fontId="26" fillId="7" borderId="100" xfId="0" applyFont="1" applyFill="1" applyBorder="1" applyAlignment="1">
      <alignment vertical="center"/>
    </xf>
    <xf numFmtId="3" fontId="26" fillId="7" borderId="101" xfId="0" applyNumberFormat="1" applyFont="1" applyFill="1" applyBorder="1" applyAlignment="1">
      <alignment vertical="center"/>
    </xf>
    <xf numFmtId="3" fontId="26" fillId="7" borderId="99" xfId="0" applyNumberFormat="1" applyFont="1" applyFill="1" applyBorder="1" applyAlignment="1">
      <alignment vertical="center"/>
    </xf>
    <xf numFmtId="3" fontId="26" fillId="7" borderId="100" xfId="0" applyNumberFormat="1" applyFont="1" applyFill="1" applyBorder="1" applyAlignment="1">
      <alignment vertical="center"/>
    </xf>
    <xf numFmtId="0" fontId="26" fillId="7" borderId="101" xfId="0" applyFont="1" applyFill="1" applyBorder="1" applyAlignment="1">
      <alignment vertical="center"/>
    </xf>
    <xf numFmtId="43" fontId="9" fillId="14" borderId="101" xfId="1" applyFont="1" applyFill="1" applyBorder="1" applyAlignment="1">
      <alignment vertical="center"/>
    </xf>
    <xf numFmtId="166" fontId="5" fillId="7" borderId="78" xfId="1" applyNumberFormat="1" applyFont="1" applyFill="1" applyBorder="1" applyAlignment="1">
      <alignment vertical="center"/>
    </xf>
    <xf numFmtId="166" fontId="5" fillId="7" borderId="79" xfId="1" applyNumberFormat="1" applyFont="1" applyFill="1" applyBorder="1" applyAlignment="1">
      <alignment vertical="center"/>
    </xf>
    <xf numFmtId="166" fontId="5" fillId="7" borderId="80" xfId="1" applyNumberFormat="1" applyFont="1" applyFill="1" applyBorder="1" applyAlignment="1">
      <alignment vertical="center"/>
    </xf>
    <xf numFmtId="166" fontId="7" fillId="7" borderId="54" xfId="1" applyNumberFormat="1" applyFont="1" applyFill="1" applyBorder="1" applyAlignment="1">
      <alignment vertical="center"/>
    </xf>
    <xf numFmtId="0" fontId="45" fillId="14" borderId="80" xfId="0" applyFont="1" applyFill="1" applyBorder="1" applyAlignment="1">
      <alignment vertical="center"/>
    </xf>
    <xf numFmtId="166" fontId="10" fillId="3" borderId="87" xfId="1" applyNumberFormat="1" applyFont="1" applyFill="1" applyBorder="1" applyAlignment="1">
      <alignment horizontal="center" vertical="center"/>
    </xf>
    <xf numFmtId="166" fontId="9" fillId="3" borderId="88" xfId="1" applyNumberFormat="1" applyFont="1" applyFill="1" applyBorder="1" applyAlignment="1">
      <alignment horizontal="left" vertical="center" wrapText="1"/>
    </xf>
    <xf numFmtId="166" fontId="41" fillId="7" borderId="89" xfId="1" applyNumberFormat="1" applyFont="1" applyFill="1" applyBorder="1"/>
    <xf numFmtId="166" fontId="10" fillId="3" borderId="90" xfId="1" applyNumberFormat="1" applyFont="1" applyFill="1" applyBorder="1" applyAlignment="1">
      <alignment horizontal="center" vertical="center"/>
    </xf>
    <xf numFmtId="166" fontId="10" fillId="3" borderId="78" xfId="1" applyNumberFormat="1" applyFont="1" applyFill="1" applyBorder="1" applyAlignment="1">
      <alignment horizontal="left" vertical="center" wrapText="1"/>
    </xf>
    <xf numFmtId="166" fontId="41" fillId="7" borderId="91" xfId="1" applyNumberFormat="1" applyFont="1" applyFill="1" applyBorder="1" applyAlignment="1">
      <alignment vertical="center"/>
    </xf>
    <xf numFmtId="166" fontId="26" fillId="7" borderId="91" xfId="1" applyNumberFormat="1" applyFont="1" applyFill="1" applyBorder="1" applyAlignment="1">
      <alignment vertical="center" wrapText="1"/>
    </xf>
    <xf numFmtId="166" fontId="26" fillId="14" borderId="91" xfId="1" applyNumberFormat="1" applyFont="1" applyFill="1" applyBorder="1" applyAlignment="1">
      <alignment vertical="center" wrapText="1"/>
    </xf>
    <xf numFmtId="166" fontId="10" fillId="3" borderId="92" xfId="1" applyNumberFormat="1" applyFont="1" applyFill="1" applyBorder="1" applyAlignment="1">
      <alignment horizontal="center" vertical="center"/>
    </xf>
    <xf numFmtId="166" fontId="10" fillId="3" borderId="79" xfId="1" applyNumberFormat="1" applyFont="1" applyFill="1" applyBorder="1" applyAlignment="1">
      <alignment horizontal="left" vertical="center" wrapText="1"/>
    </xf>
    <xf numFmtId="166" fontId="41" fillId="7" borderId="93" xfId="1" applyNumberFormat="1" applyFont="1" applyFill="1" applyBorder="1" applyAlignment="1">
      <alignment vertical="center"/>
    </xf>
    <xf numFmtId="166" fontId="9" fillId="3" borderId="51" xfId="1" applyNumberFormat="1" applyFont="1" applyFill="1" applyBorder="1" applyAlignment="1">
      <alignment horizontal="center" vertical="center"/>
    </xf>
    <xf numFmtId="166" fontId="9" fillId="3" borderId="54" xfId="1" applyNumberFormat="1" applyFont="1" applyFill="1" applyBorder="1" applyAlignment="1">
      <alignment vertical="center" wrapText="1"/>
    </xf>
    <xf numFmtId="166" fontId="37" fillId="14" borderId="52" xfId="1" applyNumberFormat="1" applyFont="1" applyFill="1" applyBorder="1" applyAlignment="1">
      <alignment vertical="center" wrapText="1"/>
    </xf>
    <xf numFmtId="166" fontId="10" fillId="3" borderId="94" xfId="1" applyNumberFormat="1" applyFont="1" applyFill="1" applyBorder="1" applyAlignment="1">
      <alignment horizontal="center" vertical="center"/>
    </xf>
    <xf numFmtId="166" fontId="10" fillId="3" borderId="80" xfId="1" applyNumberFormat="1" applyFont="1" applyFill="1" applyBorder="1" applyAlignment="1">
      <alignment horizontal="left" vertical="center" wrapText="1"/>
    </xf>
    <xf numFmtId="166" fontId="26" fillId="7" borderId="95" xfId="1" applyNumberFormat="1" applyFont="1" applyFill="1" applyBorder="1" applyAlignment="1">
      <alignment vertical="center"/>
    </xf>
    <xf numFmtId="166" fontId="10" fillId="3" borderId="78" xfId="1" applyNumberFormat="1" applyFont="1" applyFill="1" applyBorder="1" applyAlignment="1">
      <alignment vertical="center" wrapText="1"/>
    </xf>
    <xf numFmtId="166" fontId="26" fillId="14" borderId="93" xfId="1" applyNumberFormat="1" applyFont="1" applyFill="1" applyBorder="1" applyAlignment="1">
      <alignment vertical="center" wrapText="1"/>
    </xf>
    <xf numFmtId="166" fontId="9" fillId="3" borderId="54" xfId="1" applyNumberFormat="1" applyFont="1" applyFill="1" applyBorder="1" applyAlignment="1">
      <alignment horizontal="left" vertical="center" wrapText="1"/>
    </xf>
    <xf numFmtId="166" fontId="9" fillId="3" borderId="80" xfId="1" applyNumberFormat="1" applyFont="1" applyFill="1" applyBorder="1" applyAlignment="1">
      <alignment horizontal="left" vertical="center" wrapText="1"/>
    </xf>
    <xf numFmtId="166" fontId="41" fillId="7" borderId="95" xfId="1" applyNumberFormat="1" applyFont="1" applyFill="1" applyBorder="1" applyAlignment="1">
      <alignment vertical="center"/>
    </xf>
    <xf numFmtId="166" fontId="9" fillId="3" borderId="78" xfId="1" applyNumberFormat="1" applyFont="1" applyFill="1" applyBorder="1" applyAlignment="1">
      <alignment horizontal="left" vertical="center" wrapText="1"/>
    </xf>
    <xf numFmtId="166" fontId="10" fillId="3" borderId="79" xfId="1" applyNumberFormat="1" applyFont="1" applyFill="1" applyBorder="1" applyAlignment="1">
      <alignment vertical="center" wrapText="1"/>
    </xf>
    <xf numFmtId="166" fontId="26" fillId="7" borderId="95" xfId="1" applyNumberFormat="1" applyFont="1" applyFill="1" applyBorder="1" applyAlignment="1">
      <alignment vertical="center" wrapText="1"/>
    </xf>
    <xf numFmtId="0" fontId="41" fillId="7" borderId="80" xfId="0" applyFont="1" applyFill="1" applyBorder="1"/>
    <xf numFmtId="0" fontId="41" fillId="7" borderId="101" xfId="0" applyFont="1" applyFill="1" applyBorder="1"/>
    <xf numFmtId="0" fontId="6" fillId="6" borderId="103" xfId="0" applyFont="1" applyFill="1" applyBorder="1" applyAlignment="1">
      <alignment horizontal="center" vertical="center" wrapText="1"/>
    </xf>
    <xf numFmtId="0" fontId="6" fillId="6" borderId="102" xfId="0" applyFont="1" applyFill="1" applyBorder="1" applyAlignment="1">
      <alignment horizontal="center" vertical="center" wrapText="1"/>
    </xf>
    <xf numFmtId="166" fontId="9" fillId="0" borderId="0" xfId="1" applyNumberFormat="1" applyFont="1" applyAlignment="1">
      <alignment vertical="center"/>
    </xf>
    <xf numFmtId="166" fontId="10" fillId="3" borderId="78" xfId="1" applyNumberFormat="1" applyFont="1" applyFill="1" applyBorder="1" applyAlignment="1">
      <alignment horizontal="left" vertical="center"/>
    </xf>
    <xf numFmtId="166" fontId="10" fillId="3" borderId="79" xfId="1" applyNumberFormat="1" applyFont="1" applyFill="1" applyBorder="1" applyAlignment="1">
      <alignment horizontal="left" vertical="center"/>
    </xf>
    <xf numFmtId="166" fontId="9" fillId="3" borderId="54" xfId="1" applyNumberFormat="1" applyFont="1" applyFill="1" applyBorder="1" applyAlignment="1">
      <alignment horizontal="left" vertical="center"/>
    </xf>
    <xf numFmtId="166" fontId="10" fillId="3" borderId="80" xfId="1" applyNumberFormat="1" applyFont="1" applyFill="1" applyBorder="1" applyAlignment="1">
      <alignment horizontal="left" vertical="center"/>
    </xf>
    <xf numFmtId="166" fontId="10" fillId="3" borderId="54" xfId="1" applyNumberFormat="1" applyFont="1" applyFill="1" applyBorder="1" applyAlignment="1">
      <alignment horizontal="left" vertical="center"/>
    </xf>
    <xf numFmtId="166" fontId="9" fillId="3" borderId="85" xfId="1" applyNumberFormat="1" applyFont="1" applyFill="1" applyBorder="1" applyAlignment="1">
      <alignment horizontal="left" vertical="center"/>
    </xf>
    <xf numFmtId="166" fontId="9" fillId="0" borderId="0" xfId="1" applyNumberFormat="1" applyFont="1" applyAlignment="1">
      <alignment horizontal="left" vertical="center"/>
    </xf>
    <xf numFmtId="166" fontId="7" fillId="0" borderId="0" xfId="1" applyNumberFormat="1" applyFont="1" applyAlignment="1">
      <alignment vertical="center" wrapText="1"/>
    </xf>
    <xf numFmtId="166" fontId="6" fillId="6" borderId="104" xfId="1" applyNumberFormat="1" applyFont="1" applyFill="1" applyBorder="1" applyAlignment="1">
      <alignment horizontal="center" vertical="center" wrapText="1"/>
    </xf>
    <xf numFmtId="166" fontId="9" fillId="7" borderId="69" xfId="1" applyNumberFormat="1" applyFont="1" applyFill="1" applyBorder="1" applyAlignment="1">
      <alignment horizontal="center" vertical="center"/>
    </xf>
    <xf numFmtId="166" fontId="9" fillId="7" borderId="71" xfId="1" applyNumberFormat="1" applyFont="1" applyFill="1" applyBorder="1" applyAlignment="1">
      <alignment horizontal="center" vertical="center"/>
    </xf>
    <xf numFmtId="166" fontId="9" fillId="7" borderId="72" xfId="1" applyNumberFormat="1" applyFont="1" applyFill="1" applyBorder="1" applyAlignment="1">
      <alignment horizontal="center" vertical="center"/>
    </xf>
    <xf numFmtId="166" fontId="10" fillId="3" borderId="78" xfId="1" applyNumberFormat="1" applyFont="1" applyFill="1" applyBorder="1" applyAlignment="1">
      <alignment vertical="center"/>
    </xf>
    <xf numFmtId="166" fontId="9" fillId="7" borderId="70" xfId="1" applyNumberFormat="1" applyFont="1" applyFill="1" applyBorder="1" applyAlignment="1">
      <alignment horizontal="center" vertical="center"/>
    </xf>
    <xf numFmtId="166" fontId="10" fillId="3" borderId="108" xfId="1" applyNumberFormat="1" applyFont="1" applyFill="1" applyBorder="1" applyAlignment="1">
      <alignment vertical="center"/>
    </xf>
    <xf numFmtId="166" fontId="9" fillId="7" borderId="109" xfId="1" applyNumberFormat="1" applyFont="1" applyFill="1" applyBorder="1" applyAlignment="1">
      <alignment horizontal="center" vertical="center"/>
    </xf>
    <xf numFmtId="166" fontId="9" fillId="7" borderId="110" xfId="1" applyNumberFormat="1" applyFont="1" applyFill="1" applyBorder="1" applyAlignment="1">
      <alignment horizontal="center" vertical="center"/>
    </xf>
    <xf numFmtId="166" fontId="10" fillId="7" borderId="78" xfId="1" applyNumberFormat="1" applyFont="1" applyFill="1" applyBorder="1" applyAlignment="1">
      <alignment vertical="center"/>
    </xf>
    <xf numFmtId="166" fontId="9" fillId="7" borderId="78" xfId="1" applyNumberFormat="1" applyFont="1" applyFill="1" applyBorder="1" applyAlignment="1">
      <alignment vertical="center"/>
    </xf>
    <xf numFmtId="166" fontId="9" fillId="7" borderId="73" xfId="1" applyNumberFormat="1" applyFont="1" applyFill="1" applyBorder="1" applyAlignment="1">
      <alignment horizontal="center" vertical="center"/>
    </xf>
    <xf numFmtId="166" fontId="10" fillId="3" borderId="79" xfId="1" applyNumberFormat="1" applyFont="1" applyFill="1" applyBorder="1" applyAlignment="1">
      <alignment vertical="center"/>
    </xf>
    <xf numFmtId="166" fontId="10" fillId="3" borderId="111" xfId="1" applyNumberFormat="1" applyFont="1" applyFill="1" applyBorder="1" applyAlignment="1">
      <alignment vertical="center"/>
    </xf>
    <xf numFmtId="166" fontId="10" fillId="7" borderId="79" xfId="1" applyNumberFormat="1" applyFont="1" applyFill="1" applyBorder="1" applyAlignment="1">
      <alignment vertical="center"/>
    </xf>
    <xf numFmtId="166" fontId="10" fillId="3" borderId="80" xfId="1" applyNumberFormat="1" applyFont="1" applyFill="1" applyBorder="1" applyAlignment="1">
      <alignment vertical="center"/>
    </xf>
    <xf numFmtId="166" fontId="10" fillId="3" borderId="112" xfId="1" applyNumberFormat="1" applyFont="1" applyFill="1" applyBorder="1" applyAlignment="1">
      <alignment vertical="center"/>
    </xf>
    <xf numFmtId="166" fontId="10" fillId="7" borderId="80" xfId="1" applyNumberFormat="1" applyFont="1" applyFill="1" applyBorder="1" applyAlignment="1">
      <alignment vertical="center"/>
    </xf>
    <xf numFmtId="166" fontId="10" fillId="3" borderId="44" xfId="1" applyNumberFormat="1" applyFont="1" applyFill="1" applyBorder="1" applyAlignment="1">
      <alignment vertical="center"/>
    </xf>
    <xf numFmtId="166" fontId="10" fillId="3" borderId="2" xfId="1" applyNumberFormat="1" applyFont="1" applyFill="1" applyBorder="1" applyAlignment="1">
      <alignment vertical="center"/>
    </xf>
    <xf numFmtId="166" fontId="10" fillId="7" borderId="44" xfId="1" applyNumberFormat="1" applyFont="1" applyFill="1" applyBorder="1" applyAlignment="1">
      <alignment vertical="center"/>
    </xf>
    <xf numFmtId="0" fontId="6" fillId="6" borderId="116" xfId="0" applyFont="1" applyFill="1" applyBorder="1" applyAlignment="1">
      <alignment horizontal="center" vertical="center"/>
    </xf>
    <xf numFmtId="166" fontId="10" fillId="3" borderId="87" xfId="12" applyNumberFormat="1" applyFont="1" applyFill="1" applyBorder="1" applyAlignment="1">
      <alignment vertical="center" wrapText="1"/>
    </xf>
    <xf numFmtId="166" fontId="10" fillId="3" borderId="88" xfId="1" applyNumberFormat="1" applyFont="1" applyFill="1" applyBorder="1" applyAlignment="1">
      <alignment vertical="center"/>
    </xf>
    <xf numFmtId="166" fontId="10" fillId="3" borderId="117" xfId="1" applyNumberFormat="1" applyFont="1" applyFill="1" applyBorder="1" applyAlignment="1">
      <alignment vertical="center"/>
    </xf>
    <xf numFmtId="166" fontId="10" fillId="7" borderId="88" xfId="1" applyNumberFormat="1" applyFont="1" applyFill="1" applyBorder="1" applyAlignment="1">
      <alignment vertical="center"/>
    </xf>
    <xf numFmtId="166" fontId="10" fillId="3" borderId="89" xfId="1" applyNumberFormat="1" applyFont="1" applyFill="1" applyBorder="1" applyAlignment="1">
      <alignment vertical="center"/>
    </xf>
    <xf numFmtId="166" fontId="10" fillId="3" borderId="90" xfId="12" applyNumberFormat="1" applyFont="1" applyFill="1" applyBorder="1" applyAlignment="1">
      <alignment vertical="center" wrapText="1"/>
    </xf>
    <xf numFmtId="166" fontId="10" fillId="3" borderId="91" xfId="1" applyNumberFormat="1" applyFont="1" applyFill="1" applyBorder="1" applyAlignment="1">
      <alignment vertical="center"/>
    </xf>
    <xf numFmtId="166" fontId="10" fillId="3" borderId="92" xfId="12" applyNumberFormat="1" applyFont="1" applyFill="1" applyBorder="1" applyAlignment="1">
      <alignment vertical="center" wrapText="1"/>
    </xf>
    <xf numFmtId="166" fontId="10" fillId="3" borderId="93" xfId="1" applyNumberFormat="1" applyFont="1" applyFill="1" applyBorder="1" applyAlignment="1">
      <alignment vertical="center"/>
    </xf>
    <xf numFmtId="166" fontId="10" fillId="3" borderId="118" xfId="12" applyNumberFormat="1" applyFont="1" applyFill="1" applyBorder="1" applyAlignment="1">
      <alignment vertical="center" wrapText="1"/>
    </xf>
    <xf numFmtId="166" fontId="10" fillId="3" borderId="119" xfId="1" applyNumberFormat="1" applyFont="1" applyFill="1" applyBorder="1" applyAlignment="1">
      <alignment vertical="center"/>
    </xf>
    <xf numFmtId="166" fontId="10" fillId="3" borderId="94" xfId="12" applyNumberFormat="1" applyFont="1" applyFill="1" applyBorder="1" applyAlignment="1">
      <alignment vertical="center" wrapText="1"/>
    </xf>
    <xf numFmtId="166" fontId="10" fillId="3" borderId="95" xfId="1" applyNumberFormat="1" applyFont="1" applyFill="1" applyBorder="1" applyAlignment="1">
      <alignment vertical="center"/>
    </xf>
    <xf numFmtId="166" fontId="9" fillId="3" borderId="90" xfId="12" applyNumberFormat="1" applyFont="1" applyFill="1" applyBorder="1" applyAlignment="1">
      <alignment vertical="center" wrapText="1"/>
    </xf>
    <xf numFmtId="166" fontId="9" fillId="3" borderId="91" xfId="1" applyNumberFormat="1" applyFont="1" applyFill="1" applyBorder="1" applyAlignment="1">
      <alignment vertical="center"/>
    </xf>
    <xf numFmtId="166" fontId="45" fillId="3" borderId="94" xfId="12" applyNumberFormat="1" applyFont="1" applyFill="1" applyBorder="1" applyAlignment="1">
      <alignment vertical="center" wrapText="1"/>
    </xf>
    <xf numFmtId="166" fontId="9" fillId="3" borderId="90" xfId="13" applyNumberFormat="1" applyFont="1" applyFill="1" applyBorder="1" applyAlignment="1">
      <alignment vertical="center" wrapText="1"/>
    </xf>
    <xf numFmtId="166" fontId="10" fillId="3" borderId="90" xfId="13" applyNumberFormat="1" applyFont="1" applyFill="1" applyBorder="1" applyAlignment="1">
      <alignment vertical="center" wrapText="1"/>
    </xf>
    <xf numFmtId="166" fontId="9" fillId="3" borderId="120" xfId="13" applyNumberFormat="1" applyFont="1" applyFill="1" applyBorder="1" applyAlignment="1">
      <alignment vertical="center" wrapText="1"/>
    </xf>
    <xf numFmtId="166" fontId="9" fillId="7" borderId="98" xfId="1" applyNumberFormat="1" applyFont="1" applyFill="1" applyBorder="1" applyAlignment="1">
      <alignment horizontal="center" vertical="center"/>
    </xf>
    <xf numFmtId="166" fontId="9" fillId="7" borderId="121" xfId="1" applyNumberFormat="1" applyFont="1" applyFill="1" applyBorder="1" applyAlignment="1">
      <alignment horizontal="center" vertical="center"/>
    </xf>
    <xf numFmtId="166" fontId="9" fillId="7" borderId="122" xfId="1" applyNumberFormat="1" applyFont="1" applyFill="1" applyBorder="1" applyAlignment="1">
      <alignment horizontal="center" vertical="center"/>
    </xf>
    <xf numFmtId="166" fontId="9" fillId="7" borderId="123" xfId="0" applyNumberFormat="1" applyFont="1" applyFill="1" applyBorder="1" applyAlignment="1">
      <alignment vertical="center"/>
    </xf>
    <xf numFmtId="166" fontId="9" fillId="3" borderId="124" xfId="1" applyNumberFormat="1" applyFont="1" applyFill="1" applyBorder="1" applyAlignment="1">
      <alignment vertical="center"/>
    </xf>
    <xf numFmtId="166" fontId="9" fillId="3" borderId="94" xfId="12" applyNumberFormat="1" applyFont="1" applyFill="1" applyBorder="1" applyAlignment="1">
      <alignment vertical="center" wrapText="1"/>
    </xf>
    <xf numFmtId="166" fontId="9" fillId="7" borderId="80" xfId="1" applyNumberFormat="1" applyFont="1" applyFill="1" applyBorder="1" applyAlignment="1">
      <alignment vertical="center"/>
    </xf>
    <xf numFmtId="166" fontId="10" fillId="3" borderId="0" xfId="1" applyNumberFormat="1" applyFont="1" applyFill="1" applyBorder="1" applyAlignment="1">
      <alignment vertical="center"/>
    </xf>
    <xf numFmtId="166" fontId="9" fillId="3" borderId="45" xfId="1" applyNumberFormat="1" applyFont="1" applyFill="1" applyBorder="1" applyAlignment="1">
      <alignment vertical="center"/>
    </xf>
    <xf numFmtId="166" fontId="9" fillId="3" borderId="125" xfId="12" applyNumberFormat="1" applyFont="1" applyFill="1" applyBorder="1" applyAlignment="1">
      <alignment vertical="center" wrapText="1"/>
    </xf>
    <xf numFmtId="166" fontId="9" fillId="3" borderId="126" xfId="1" applyNumberFormat="1" applyFont="1" applyFill="1" applyBorder="1" applyAlignment="1">
      <alignment vertical="center"/>
    </xf>
    <xf numFmtId="166" fontId="9" fillId="3" borderId="95" xfId="1" applyNumberFormat="1" applyFont="1" applyFill="1" applyBorder="1" applyAlignment="1">
      <alignment vertical="center"/>
    </xf>
    <xf numFmtId="43" fontId="9" fillId="0" borderId="0" xfId="0" applyNumberFormat="1" applyFont="1" applyAlignment="1">
      <alignment vertical="center"/>
    </xf>
    <xf numFmtId="166" fontId="26" fillId="3" borderId="78" xfId="1" applyNumberFormat="1" applyFont="1" applyFill="1" applyBorder="1" applyAlignment="1">
      <alignment vertical="center"/>
    </xf>
    <xf numFmtId="166" fontId="10" fillId="3" borderId="78" xfId="1" applyNumberFormat="1" applyFont="1" applyFill="1" applyBorder="1" applyAlignment="1">
      <alignment horizontal="center" vertical="center"/>
    </xf>
    <xf numFmtId="166" fontId="26" fillId="3" borderId="81" xfId="1" applyNumberFormat="1" applyFont="1" applyFill="1" applyBorder="1" applyAlignment="1">
      <alignment vertical="center"/>
    </xf>
    <xf numFmtId="166" fontId="10" fillId="3" borderId="81" xfId="1" applyNumberFormat="1" applyFont="1" applyFill="1" applyBorder="1" applyAlignment="1">
      <alignment horizontal="center" vertical="center"/>
    </xf>
    <xf numFmtId="166" fontId="10" fillId="3" borderId="90" xfId="1" applyNumberFormat="1" applyFont="1" applyFill="1" applyBorder="1" applyAlignment="1">
      <alignment vertical="center" wrapText="1"/>
    </xf>
    <xf numFmtId="166" fontId="9" fillId="3" borderId="90" xfId="1" applyNumberFormat="1" applyFont="1" applyFill="1" applyBorder="1" applyAlignment="1">
      <alignment vertical="center" wrapText="1"/>
    </xf>
    <xf numFmtId="166" fontId="9" fillId="3" borderId="120" xfId="1" applyNumberFormat="1" applyFont="1" applyFill="1" applyBorder="1" applyAlignment="1">
      <alignment vertical="center" wrapText="1"/>
    </xf>
    <xf numFmtId="166" fontId="10" fillId="3" borderId="78" xfId="1" applyNumberFormat="1" applyFont="1" applyFill="1" applyBorder="1"/>
    <xf numFmtId="166" fontId="10" fillId="3" borderId="81" xfId="1" applyNumberFormat="1" applyFont="1" applyFill="1" applyBorder="1"/>
    <xf numFmtId="166" fontId="5" fillId="3" borderId="78" xfId="1" applyNumberFormat="1" applyFont="1" applyFill="1" applyBorder="1" applyAlignment="1"/>
    <xf numFmtId="166" fontId="5" fillId="3" borderId="81" xfId="1" applyNumberFormat="1" applyFont="1" applyFill="1" applyBorder="1" applyAlignment="1"/>
    <xf numFmtId="166" fontId="10" fillId="3" borderId="92" xfId="1" applyNumberFormat="1" applyFont="1" applyFill="1" applyBorder="1" applyAlignment="1">
      <alignment vertical="center" wrapText="1"/>
    </xf>
    <xf numFmtId="166" fontId="5" fillId="3" borderId="79" xfId="1" applyNumberFormat="1" applyFont="1" applyFill="1" applyBorder="1"/>
    <xf numFmtId="166" fontId="5" fillId="3" borderId="82" xfId="1" applyNumberFormat="1" applyFont="1" applyFill="1" applyBorder="1"/>
    <xf numFmtId="166" fontId="10" fillId="3" borderId="94" xfId="1" applyNumberFormat="1" applyFont="1" applyFill="1" applyBorder="1" applyAlignment="1">
      <alignment vertical="center" wrapText="1"/>
    </xf>
    <xf numFmtId="166" fontId="7" fillId="3" borderId="43" xfId="1" applyNumberFormat="1" applyFont="1" applyFill="1" applyBorder="1"/>
    <xf numFmtId="166" fontId="7" fillId="3" borderId="13" xfId="1" applyNumberFormat="1" applyFont="1" applyFill="1" applyBorder="1"/>
    <xf numFmtId="166" fontId="10" fillId="3" borderId="118" xfId="1" applyNumberFormat="1" applyFont="1" applyFill="1" applyBorder="1" applyAlignment="1">
      <alignment vertical="center" wrapText="1"/>
    </xf>
    <xf numFmtId="166" fontId="5" fillId="3" borderId="44" xfId="1" applyNumberFormat="1" applyFont="1" applyFill="1" applyBorder="1"/>
    <xf numFmtId="166" fontId="5" fillId="3" borderId="0" xfId="1" applyNumberFormat="1" applyFont="1" applyFill="1" applyBorder="1"/>
    <xf numFmtId="166" fontId="9" fillId="3" borderId="80" xfId="1" applyNumberFormat="1" applyFont="1" applyFill="1" applyBorder="1" applyAlignment="1">
      <alignment horizontal="center" vertical="center"/>
    </xf>
    <xf numFmtId="166" fontId="9" fillId="3" borderId="83" xfId="1" applyNumberFormat="1" applyFont="1" applyFill="1" applyBorder="1" applyAlignment="1">
      <alignment horizontal="center" vertical="center"/>
    </xf>
    <xf numFmtId="166" fontId="26" fillId="3" borderId="108" xfId="1" applyNumberFormat="1" applyFont="1" applyFill="1" applyBorder="1" applyAlignment="1">
      <alignment vertical="center"/>
    </xf>
    <xf numFmtId="166" fontId="10" fillId="3" borderId="108" xfId="1" applyNumberFormat="1" applyFont="1" applyFill="1" applyBorder="1"/>
    <xf numFmtId="166" fontId="5" fillId="3" borderId="111" xfId="1" applyNumberFormat="1" applyFont="1" applyFill="1" applyBorder="1"/>
    <xf numFmtId="166" fontId="7" fillId="3" borderId="45" xfId="1" applyNumberFormat="1" applyFont="1" applyFill="1" applyBorder="1"/>
    <xf numFmtId="166" fontId="5" fillId="3" borderId="2" xfId="1" applyNumberFormat="1" applyFont="1" applyFill="1" applyBorder="1"/>
    <xf numFmtId="166" fontId="9" fillId="3" borderId="112" xfId="1" applyNumberFormat="1" applyFont="1" applyFill="1" applyBorder="1" applyAlignment="1">
      <alignment horizontal="center" vertical="center"/>
    </xf>
    <xf numFmtId="166" fontId="10" fillId="3" borderId="108" xfId="1" applyNumberFormat="1" applyFont="1" applyFill="1" applyBorder="1" applyAlignment="1">
      <alignment horizontal="center" vertical="center"/>
    </xf>
    <xf numFmtId="166" fontId="5" fillId="3" borderId="108" xfId="1" applyNumberFormat="1" applyFont="1" applyFill="1" applyBorder="1" applyAlignment="1"/>
    <xf numFmtId="166" fontId="9" fillId="7" borderId="135" xfId="1" applyNumberFormat="1" applyFont="1" applyFill="1" applyBorder="1" applyAlignment="1">
      <alignment horizontal="center" vertical="center"/>
    </xf>
    <xf numFmtId="166" fontId="5" fillId="7" borderId="91" xfId="1" applyNumberFormat="1" applyFont="1" applyFill="1" applyBorder="1" applyAlignment="1">
      <alignment vertical="center"/>
    </xf>
    <xf numFmtId="166" fontId="5" fillId="7" borderId="93" xfId="1" applyNumberFormat="1" applyFont="1" applyFill="1" applyBorder="1" applyAlignment="1">
      <alignment vertical="center"/>
    </xf>
    <xf numFmtId="166" fontId="9" fillId="3" borderId="125" xfId="1" applyNumberFormat="1" applyFont="1" applyFill="1" applyBorder="1" applyAlignment="1">
      <alignment vertical="center" wrapText="1"/>
    </xf>
    <xf numFmtId="166" fontId="7" fillId="7" borderId="126" xfId="1" applyNumberFormat="1" applyFont="1" applyFill="1" applyBorder="1" applyAlignment="1">
      <alignment vertical="center"/>
    </xf>
    <xf numFmtId="166" fontId="5" fillId="7" borderId="119" xfId="1" applyNumberFormat="1" applyFont="1" applyFill="1" applyBorder="1" applyAlignment="1">
      <alignment vertical="center"/>
    </xf>
    <xf numFmtId="166" fontId="5" fillId="7" borderId="95" xfId="1" applyNumberFormat="1" applyFont="1" applyFill="1" applyBorder="1" applyAlignment="1">
      <alignment vertical="center"/>
    </xf>
    <xf numFmtId="166" fontId="5" fillId="7" borderId="91" xfId="1" applyNumberFormat="1" applyFont="1" applyFill="1" applyBorder="1" applyAlignment="1"/>
    <xf numFmtId="166" fontId="9" fillId="7" borderId="95" xfId="1" applyNumberFormat="1" applyFont="1" applyFill="1" applyBorder="1" applyAlignment="1">
      <alignment horizontal="center" vertical="center"/>
    </xf>
    <xf numFmtId="166" fontId="9" fillId="7" borderId="91" xfId="1" applyNumberFormat="1" applyFont="1" applyFill="1" applyBorder="1" applyAlignment="1">
      <alignment horizontal="center" vertical="center"/>
    </xf>
    <xf numFmtId="166" fontId="10" fillId="7" borderId="91" xfId="1" applyNumberFormat="1" applyFont="1" applyFill="1" applyBorder="1" applyAlignment="1">
      <alignment vertical="center"/>
    </xf>
    <xf numFmtId="166" fontId="10" fillId="7" borderId="91" xfId="1" applyNumberFormat="1" applyFont="1" applyFill="1" applyBorder="1" applyAlignment="1">
      <alignment vertical="center" wrapText="1"/>
    </xf>
    <xf numFmtId="166" fontId="9" fillId="7" borderId="124" xfId="1" applyNumberFormat="1" applyFont="1" applyFill="1" applyBorder="1" applyAlignment="1">
      <alignment horizontal="center" vertical="center"/>
    </xf>
    <xf numFmtId="166" fontId="5" fillId="3" borderId="79" xfId="1" applyNumberFormat="1" applyFont="1" applyFill="1" applyBorder="1" applyAlignment="1"/>
    <xf numFmtId="166" fontId="5" fillId="3" borderId="82" xfId="1" applyNumberFormat="1" applyFont="1" applyFill="1" applyBorder="1" applyAlignment="1"/>
    <xf numFmtId="166" fontId="5" fillId="3" borderId="111" xfId="1" applyNumberFormat="1" applyFont="1" applyFill="1" applyBorder="1" applyAlignment="1"/>
    <xf numFmtId="166" fontId="5" fillId="7" borderId="93" xfId="1" applyNumberFormat="1" applyFont="1" applyFill="1" applyBorder="1" applyAlignment="1"/>
    <xf numFmtId="166" fontId="45" fillId="3" borderId="94" xfId="1" applyNumberFormat="1" applyFont="1" applyFill="1" applyBorder="1" applyAlignment="1">
      <alignment vertical="center" wrapText="1"/>
    </xf>
    <xf numFmtId="166" fontId="5" fillId="3" borderId="43" xfId="1" applyNumberFormat="1" applyFont="1" applyFill="1" applyBorder="1" applyAlignment="1"/>
    <xf numFmtId="166" fontId="5" fillId="3" borderId="13" xfId="1" applyNumberFormat="1" applyFont="1" applyFill="1" applyBorder="1" applyAlignment="1"/>
    <xf numFmtId="166" fontId="5" fillId="3" borderId="45" xfId="1" applyNumberFormat="1" applyFont="1" applyFill="1" applyBorder="1" applyAlignment="1"/>
    <xf numFmtId="166" fontId="9" fillId="3" borderId="87" xfId="1" applyNumberFormat="1" applyFont="1" applyFill="1" applyBorder="1" applyAlignment="1">
      <alignment vertical="center" wrapText="1"/>
    </xf>
    <xf numFmtId="166" fontId="26" fillId="3" borderId="88" xfId="1" applyNumberFormat="1" applyFont="1" applyFill="1" applyBorder="1" applyAlignment="1">
      <alignment vertical="center"/>
    </xf>
    <xf numFmtId="166" fontId="26" fillId="3" borderId="97" xfId="1" applyNumberFormat="1" applyFont="1" applyFill="1" applyBorder="1" applyAlignment="1">
      <alignment vertical="center"/>
    </xf>
    <xf numFmtId="166" fontId="26" fillId="3" borderId="117" xfId="1" applyNumberFormat="1" applyFont="1" applyFill="1" applyBorder="1" applyAlignment="1">
      <alignment vertical="center"/>
    </xf>
    <xf numFmtId="166" fontId="5" fillId="7" borderId="89" xfId="1" applyNumberFormat="1" applyFont="1" applyFill="1" applyBorder="1" applyAlignment="1">
      <alignment vertical="center"/>
    </xf>
    <xf numFmtId="166" fontId="9" fillId="3" borderId="125" xfId="1" applyNumberFormat="1" applyFont="1" applyFill="1" applyBorder="1" applyAlignment="1">
      <alignment horizontal="left" vertical="center" wrapText="1"/>
    </xf>
    <xf numFmtId="166" fontId="5" fillId="7" borderId="126" xfId="1" applyNumberFormat="1" applyFont="1" applyFill="1" applyBorder="1" applyAlignment="1"/>
    <xf numFmtId="0" fontId="6" fillId="13" borderId="48" xfId="0" applyFont="1" applyFill="1" applyBorder="1" applyAlignment="1">
      <alignment horizontal="left" vertical="center"/>
    </xf>
    <xf numFmtId="166" fontId="10" fillId="7" borderId="69" xfId="1" applyNumberFormat="1" applyFont="1" applyFill="1" applyBorder="1" applyAlignment="1">
      <alignment horizontal="center" vertical="center"/>
    </xf>
    <xf numFmtId="166" fontId="10" fillId="7" borderId="70" xfId="1" applyNumberFormat="1" applyFont="1" applyFill="1" applyBorder="1" applyAlignment="1">
      <alignment vertical="center"/>
    </xf>
    <xf numFmtId="166" fontId="10" fillId="7" borderId="72" xfId="1" applyNumberFormat="1" applyFont="1" applyFill="1" applyBorder="1" applyAlignment="1">
      <alignment vertical="center"/>
    </xf>
    <xf numFmtId="166" fontId="10" fillId="7" borderId="71" xfId="1" applyNumberFormat="1" applyFont="1" applyFill="1" applyBorder="1" applyAlignment="1">
      <alignment horizontal="center" vertical="center"/>
    </xf>
    <xf numFmtId="166" fontId="26" fillId="10" borderId="77" xfId="0" applyNumberFormat="1" applyFont="1" applyFill="1" applyBorder="1" applyAlignment="1">
      <alignment vertical="center"/>
    </xf>
    <xf numFmtId="166" fontId="10" fillId="3" borderId="78" xfId="0" applyNumberFormat="1" applyFont="1" applyFill="1" applyBorder="1" applyAlignment="1">
      <alignment vertical="center"/>
    </xf>
    <xf numFmtId="166" fontId="10" fillId="3" borderId="79" xfId="0" applyNumberFormat="1" applyFont="1" applyFill="1" applyBorder="1" applyAlignment="1">
      <alignment vertical="center"/>
    </xf>
    <xf numFmtId="166" fontId="10" fillId="3" borderId="44" xfId="0" applyNumberFormat="1" applyFont="1" applyFill="1" applyBorder="1" applyAlignment="1">
      <alignment vertical="center"/>
    </xf>
    <xf numFmtId="166" fontId="7" fillId="3" borderId="43" xfId="3" applyNumberFormat="1" applyFont="1" applyFill="1" applyBorder="1"/>
    <xf numFmtId="166" fontId="10" fillId="3" borderId="78" xfId="0" applyNumberFormat="1" applyFont="1" applyFill="1" applyBorder="1"/>
    <xf numFmtId="166" fontId="10" fillId="3" borderId="79" xfId="0" applyNumberFormat="1" applyFont="1" applyFill="1" applyBorder="1"/>
    <xf numFmtId="166" fontId="9" fillId="3" borderId="43" xfId="1" applyNumberFormat="1" applyFont="1" applyFill="1" applyBorder="1" applyAlignment="1"/>
    <xf numFmtId="166" fontId="10" fillId="3" borderId="77" xfId="0" applyNumberFormat="1" applyFont="1" applyFill="1" applyBorder="1" applyAlignment="1">
      <alignment vertical="center"/>
    </xf>
    <xf numFmtId="166" fontId="26" fillId="10" borderId="79" xfId="0" applyNumberFormat="1" applyFont="1" applyFill="1" applyBorder="1" applyAlignment="1">
      <alignment vertical="center" wrapText="1"/>
    </xf>
    <xf numFmtId="166" fontId="10" fillId="3" borderId="44" xfId="0" applyNumberFormat="1" applyFont="1" applyFill="1" applyBorder="1" applyAlignment="1">
      <alignment vertical="center" wrapText="1"/>
    </xf>
    <xf numFmtId="166" fontId="26" fillId="10" borderId="78" xfId="0" applyNumberFormat="1" applyFont="1" applyFill="1" applyBorder="1" applyAlignment="1">
      <alignment wrapText="1"/>
    </xf>
    <xf numFmtId="166" fontId="10" fillId="3" borderId="78" xfId="0" applyNumberFormat="1" applyFont="1" applyFill="1" applyBorder="1" applyAlignment="1">
      <alignment wrapText="1"/>
    </xf>
    <xf numFmtId="166" fontId="10" fillId="3" borderId="79" xfId="0" applyNumberFormat="1" applyFont="1" applyFill="1" applyBorder="1" applyAlignment="1">
      <alignment wrapText="1"/>
    </xf>
    <xf numFmtId="166" fontId="10" fillId="7" borderId="77" xfId="0" applyNumberFormat="1" applyFont="1" applyFill="1" applyBorder="1" applyAlignment="1">
      <alignment vertical="center"/>
    </xf>
    <xf numFmtId="166" fontId="10" fillId="7" borderId="78" xfId="0" applyNumberFormat="1" applyFont="1" applyFill="1" applyBorder="1"/>
    <xf numFmtId="166" fontId="10" fillId="7" borderId="109" xfId="1" applyNumberFormat="1" applyFont="1" applyFill="1" applyBorder="1" applyAlignment="1">
      <alignment vertical="center"/>
    </xf>
    <xf numFmtId="166" fontId="10" fillId="7" borderId="110" xfId="1" applyNumberFormat="1" applyFont="1" applyFill="1" applyBorder="1" applyAlignment="1">
      <alignment horizontal="center" vertical="center"/>
    </xf>
    <xf numFmtId="166" fontId="9" fillId="7" borderId="78" xfId="0" applyNumberFormat="1" applyFont="1" applyFill="1" applyBorder="1"/>
    <xf numFmtId="166" fontId="9" fillId="3" borderId="134" xfId="12" applyNumberFormat="1" applyFont="1" applyFill="1" applyBorder="1" applyAlignment="1">
      <alignment vertical="center" wrapText="1"/>
    </xf>
    <xf numFmtId="166" fontId="10" fillId="3" borderId="136" xfId="0" applyNumberFormat="1" applyFont="1" applyFill="1" applyBorder="1" applyAlignment="1">
      <alignment vertical="center" wrapText="1"/>
    </xf>
    <xf numFmtId="166" fontId="10" fillId="3" borderId="93" xfId="0" applyNumberFormat="1" applyFont="1" applyFill="1" applyBorder="1" applyAlignment="1">
      <alignment vertical="center" wrapText="1"/>
    </xf>
    <xf numFmtId="166" fontId="9" fillId="3" borderId="126" xfId="1" applyNumberFormat="1" applyFont="1" applyFill="1" applyBorder="1" applyAlignment="1">
      <alignment horizontal="right" vertical="center"/>
    </xf>
    <xf numFmtId="166" fontId="10" fillId="3" borderId="119" xfId="0" applyNumberFormat="1" applyFont="1" applyFill="1" applyBorder="1" applyAlignment="1">
      <alignment vertical="center" wrapText="1"/>
    </xf>
    <xf numFmtId="166" fontId="9" fillId="3" borderId="126" xfId="0" applyNumberFormat="1" applyFont="1" applyFill="1" applyBorder="1" applyAlignment="1">
      <alignment vertical="center"/>
    </xf>
    <xf numFmtId="166" fontId="10" fillId="3" borderId="91" xfId="0" applyNumberFormat="1" applyFont="1" applyFill="1" applyBorder="1" applyAlignment="1">
      <alignment wrapText="1"/>
    </xf>
    <xf numFmtId="166" fontId="10" fillId="3" borderId="93" xfId="0" applyNumberFormat="1" applyFont="1" applyFill="1" applyBorder="1"/>
    <xf numFmtId="166" fontId="9" fillId="3" borderId="125" xfId="12" applyNumberFormat="1" applyFont="1" applyFill="1" applyBorder="1" applyAlignment="1">
      <alignment horizontal="left" vertical="center" wrapText="1"/>
    </xf>
    <xf numFmtId="166" fontId="9" fillId="3" borderId="126" xfId="1" applyNumberFormat="1" applyFont="1" applyFill="1" applyBorder="1" applyAlignment="1"/>
    <xf numFmtId="166" fontId="10" fillId="3" borderId="136" xfId="1" applyNumberFormat="1" applyFont="1" applyFill="1" applyBorder="1" applyAlignment="1">
      <alignment vertical="center"/>
    </xf>
    <xf numFmtId="166" fontId="9" fillId="3" borderId="91" xfId="0" applyNumberFormat="1" applyFont="1" applyFill="1" applyBorder="1"/>
    <xf numFmtId="166" fontId="10" fillId="3" borderId="91" xfId="0" applyNumberFormat="1" applyFont="1" applyFill="1" applyBorder="1"/>
    <xf numFmtId="166" fontId="10" fillId="3" borderId="91" xfId="1" applyNumberFormat="1" applyFont="1" applyFill="1" applyBorder="1" applyAlignment="1"/>
    <xf numFmtId="166" fontId="9" fillId="3" borderId="91" xfId="1" applyNumberFormat="1" applyFont="1" applyFill="1" applyBorder="1" applyAlignment="1"/>
    <xf numFmtId="166" fontId="10" fillId="7" borderId="121" xfId="1" applyNumberFormat="1" applyFont="1" applyFill="1" applyBorder="1" applyAlignment="1">
      <alignment horizontal="center" vertical="center"/>
    </xf>
    <xf numFmtId="166" fontId="10" fillId="7" borderId="98" xfId="1" applyNumberFormat="1" applyFont="1" applyFill="1" applyBorder="1" applyAlignment="1">
      <alignment horizontal="center" vertical="center"/>
    </xf>
    <xf numFmtId="166" fontId="10" fillId="7" borderId="135" xfId="1" applyNumberFormat="1" applyFont="1" applyFill="1" applyBorder="1" applyAlignment="1">
      <alignment horizontal="center" vertical="center"/>
    </xf>
    <xf numFmtId="166" fontId="9" fillId="7" borderId="123" xfId="0" applyNumberFormat="1" applyFont="1" applyFill="1" applyBorder="1"/>
    <xf numFmtId="166" fontId="9" fillId="3" borderId="124" xfId="1" applyNumberFormat="1" applyFont="1" applyFill="1" applyBorder="1" applyAlignment="1"/>
    <xf numFmtId="166" fontId="7" fillId="3" borderId="43" xfId="1" applyNumberFormat="1" applyFont="1" applyFill="1" applyBorder="1" applyAlignment="1"/>
    <xf numFmtId="166" fontId="7" fillId="3" borderId="13" xfId="1" applyNumberFormat="1" applyFont="1" applyFill="1" applyBorder="1" applyAlignment="1"/>
    <xf numFmtId="166" fontId="7" fillId="3" borderId="45" xfId="1" applyNumberFormat="1" applyFont="1" applyFill="1" applyBorder="1" applyAlignment="1"/>
    <xf numFmtId="166" fontId="7" fillId="7" borderId="126" xfId="1" applyNumberFormat="1" applyFont="1" applyFill="1" applyBorder="1" applyAlignment="1"/>
    <xf numFmtId="166" fontId="10" fillId="0" borderId="0" xfId="1" applyNumberFormat="1" applyFont="1" applyAlignment="1">
      <alignment horizontal="left" vertical="center"/>
    </xf>
    <xf numFmtId="166" fontId="9" fillId="0" borderId="0" xfId="1" applyNumberFormat="1" applyFont="1" applyAlignment="1">
      <alignment vertical="center" wrapText="1"/>
    </xf>
    <xf numFmtId="166" fontId="41" fillId="7" borderId="80" xfId="1" applyNumberFormat="1" applyFont="1" applyFill="1" applyBorder="1"/>
    <xf numFmtId="166" fontId="26" fillId="7" borderId="78" xfId="1" applyNumberFormat="1" applyFont="1" applyFill="1" applyBorder="1" applyAlignment="1">
      <alignment vertical="center"/>
    </xf>
    <xf numFmtId="166" fontId="26" fillId="7" borderId="79" xfId="1" applyNumberFormat="1" applyFont="1" applyFill="1" applyBorder="1" applyAlignment="1">
      <alignment vertical="center"/>
    </xf>
    <xf numFmtId="166" fontId="37" fillId="7" borderId="54" xfId="1" applyNumberFormat="1" applyFont="1" applyFill="1" applyBorder="1" applyAlignment="1">
      <alignment vertical="center"/>
    </xf>
    <xf numFmtId="166" fontId="26" fillId="7" borderId="80" xfId="1" applyNumberFormat="1" applyFont="1" applyFill="1" applyBorder="1" applyAlignment="1">
      <alignment vertical="center"/>
    </xf>
    <xf numFmtId="166" fontId="7" fillId="0" borderId="0" xfId="1" applyNumberFormat="1" applyFont="1" applyAlignment="1">
      <alignment horizontal="left" vertical="center"/>
    </xf>
    <xf numFmtId="166" fontId="7" fillId="0" borderId="0" xfId="1" applyNumberFormat="1" applyFont="1" applyAlignment="1">
      <alignment horizontal="right" vertical="center"/>
    </xf>
    <xf numFmtId="166" fontId="26" fillId="3" borderId="0" xfId="1" applyNumberFormat="1" applyFont="1" applyFill="1" applyBorder="1" applyAlignment="1">
      <alignment vertical="center"/>
    </xf>
    <xf numFmtId="166" fontId="29" fillId="0" borderId="0" xfId="1" applyNumberFormat="1" applyFont="1" applyAlignment="1">
      <alignment horizontal="right" vertical="center"/>
    </xf>
    <xf numFmtId="166" fontId="0" fillId="0" borderId="0" xfId="1" applyNumberFormat="1" applyFont="1"/>
    <xf numFmtId="0" fontId="10" fillId="3" borderId="31" xfId="0" applyFont="1" applyFill="1" applyBorder="1" applyAlignment="1">
      <alignment vertical="center"/>
    </xf>
    <xf numFmtId="0" fontId="10" fillId="3" borderId="30" xfId="0" applyFont="1" applyFill="1" applyBorder="1" applyAlignment="1">
      <alignment vertical="center"/>
    </xf>
    <xf numFmtId="166" fontId="10" fillId="3" borderId="0" xfId="1" applyNumberFormat="1" applyFont="1" applyFill="1" applyBorder="1" applyAlignment="1">
      <alignment horizontal="left" vertical="center"/>
    </xf>
    <xf numFmtId="0" fontId="10" fillId="3" borderId="30" xfId="0" applyFont="1" applyFill="1" applyBorder="1" applyAlignment="1">
      <alignment vertical="center" wrapText="1"/>
    </xf>
    <xf numFmtId="166" fontId="29" fillId="3" borderId="0" xfId="1" applyNumberFormat="1" applyFont="1" applyFill="1" applyBorder="1"/>
    <xf numFmtId="0" fontId="50" fillId="0" borderId="0" xfId="0" applyFont="1" applyAlignment="1">
      <alignment vertical="center"/>
    </xf>
    <xf numFmtId="0" fontId="8" fillId="0" borderId="0" xfId="0" applyFont="1" applyAlignment="1">
      <alignment vertical="center"/>
    </xf>
    <xf numFmtId="0" fontId="50" fillId="0" borderId="0" xfId="0" applyFont="1" applyAlignment="1">
      <alignment horizontal="center" vertical="center"/>
    </xf>
    <xf numFmtId="166" fontId="50" fillId="0" borderId="0" xfId="1" applyNumberFormat="1" applyFont="1" applyAlignment="1">
      <alignment vertical="center"/>
    </xf>
    <xf numFmtId="0" fontId="49" fillId="0" borderId="0" xfId="0" applyFont="1" applyAlignment="1">
      <alignment vertical="center"/>
    </xf>
    <xf numFmtId="0" fontId="49" fillId="0" borderId="0" xfId="10" quotePrefix="1" applyFont="1" applyFill="1" applyAlignment="1" applyProtection="1"/>
    <xf numFmtId="0" fontId="59" fillId="0" borderId="0" xfId="10" quotePrefix="1" applyFont="1" applyFill="1" applyAlignment="1" applyProtection="1"/>
    <xf numFmtId="0" fontId="49" fillId="0" borderId="0" xfId="0" applyFont="1"/>
    <xf numFmtId="0" fontId="17" fillId="6" borderId="41" xfId="0" applyFont="1" applyFill="1" applyBorder="1" applyAlignment="1">
      <alignment horizontal="center" vertical="center"/>
    </xf>
    <xf numFmtId="0" fontId="50" fillId="8" borderId="35" xfId="0" applyFont="1" applyFill="1" applyBorder="1" applyAlignment="1">
      <alignment horizontal="center"/>
    </xf>
    <xf numFmtId="0" fontId="51" fillId="0" borderId="0" xfId="0" applyFont="1" applyAlignment="1">
      <alignment vertical="top"/>
    </xf>
    <xf numFmtId="0" fontId="53" fillId="2" borderId="0" xfId="0" applyFont="1" applyFill="1" applyAlignment="1">
      <alignment vertical="top"/>
    </xf>
    <xf numFmtId="0" fontId="51" fillId="2" borderId="0" xfId="0" applyFont="1" applyFill="1" applyAlignment="1">
      <alignment vertical="top"/>
    </xf>
    <xf numFmtId="0" fontId="5" fillId="3" borderId="31" xfId="0" applyFont="1" applyFill="1" applyBorder="1"/>
    <xf numFmtId="164" fontId="5" fillId="3" borderId="21" xfId="1" applyNumberFormat="1" applyFont="1" applyFill="1" applyBorder="1" applyAlignment="1">
      <alignment horizontal="center" vertical="center"/>
    </xf>
    <xf numFmtId="0" fontId="5" fillId="3" borderId="33" xfId="0" applyFont="1" applyFill="1" applyBorder="1"/>
    <xf numFmtId="165" fontId="5" fillId="3" borderId="33" xfId="0" applyNumberFormat="1" applyFont="1" applyFill="1" applyBorder="1" applyAlignment="1">
      <alignment vertical="center" wrapText="1"/>
    </xf>
    <xf numFmtId="3" fontId="7" fillId="5" borderId="33" xfId="0" applyNumberFormat="1" applyFont="1" applyFill="1" applyBorder="1" applyAlignment="1">
      <alignment horizontal="left" vertical="center" wrapText="1"/>
    </xf>
    <xf numFmtId="0" fontId="5" fillId="7" borderId="33" xfId="0" applyFont="1" applyFill="1" applyBorder="1"/>
    <xf numFmtId="168" fontId="5" fillId="7" borderId="10" xfId="1" applyNumberFormat="1" applyFont="1" applyFill="1" applyBorder="1" applyAlignment="1">
      <alignment horizontal="right" vertical="center" wrapText="1"/>
    </xf>
    <xf numFmtId="166" fontId="5" fillId="7" borderId="10" xfId="1" applyNumberFormat="1" applyFont="1" applyFill="1" applyBorder="1" applyAlignment="1">
      <alignment horizontal="right" vertical="center" wrapText="1"/>
    </xf>
    <xf numFmtId="3" fontId="5" fillId="7" borderId="33" xfId="0" applyNumberFormat="1" applyFont="1" applyFill="1" applyBorder="1" applyAlignment="1">
      <alignment horizontal="left" vertical="center" wrapText="1"/>
    </xf>
    <xf numFmtId="2" fontId="5" fillId="7" borderId="10" xfId="1" applyNumberFormat="1" applyFont="1" applyFill="1" applyBorder="1" applyAlignment="1">
      <alignment horizontal="right" vertical="center"/>
    </xf>
    <xf numFmtId="0" fontId="10" fillId="3" borderId="10" xfId="0" applyFont="1" applyFill="1" applyBorder="1"/>
    <xf numFmtId="0" fontId="9" fillId="3" borderId="33" xfId="0" applyFont="1" applyFill="1" applyBorder="1" applyAlignment="1">
      <alignment horizontal="left" vertical="center"/>
    </xf>
    <xf numFmtId="0" fontId="7" fillId="3" borderId="33" xfId="0" applyFont="1" applyFill="1" applyBorder="1" applyAlignment="1">
      <alignment horizontal="left" vertical="center"/>
    </xf>
    <xf numFmtId="164" fontId="7" fillId="3" borderId="10" xfId="1" applyNumberFormat="1" applyFont="1" applyFill="1" applyBorder="1" applyAlignment="1">
      <alignment horizontal="center" vertical="center"/>
    </xf>
    <xf numFmtId="164" fontId="7" fillId="7" borderId="10" xfId="1" applyNumberFormat="1" applyFont="1" applyFill="1" applyBorder="1" applyAlignment="1">
      <alignment horizontal="center" vertical="center"/>
    </xf>
    <xf numFmtId="166" fontId="7" fillId="3" borderId="10" xfId="1" applyNumberFormat="1" applyFont="1" applyFill="1" applyBorder="1" applyAlignment="1">
      <alignment vertical="center"/>
    </xf>
    <xf numFmtId="166" fontId="9" fillId="3" borderId="10" xfId="0" applyNumberFormat="1" applyFont="1" applyFill="1" applyBorder="1" applyAlignment="1">
      <alignment vertical="center"/>
    </xf>
    <xf numFmtId="0" fontId="9" fillId="3" borderId="33" xfId="0" applyFont="1" applyFill="1" applyBorder="1" applyAlignment="1">
      <alignment vertical="center"/>
    </xf>
    <xf numFmtId="166" fontId="9" fillId="3" borderId="10" xfId="1" applyNumberFormat="1" applyFont="1" applyFill="1" applyBorder="1" applyAlignment="1">
      <alignment vertical="center"/>
    </xf>
    <xf numFmtId="166" fontId="7" fillId="3" borderId="10" xfId="1" applyNumberFormat="1" applyFont="1" applyFill="1" applyBorder="1" applyAlignment="1">
      <alignment horizontal="right" vertical="center"/>
    </xf>
    <xf numFmtId="168" fontId="26" fillId="7" borderId="0" xfId="0" applyNumberFormat="1" applyFont="1" applyFill="1" applyAlignment="1">
      <alignment wrapText="1"/>
    </xf>
    <xf numFmtId="168" fontId="26" fillId="14" borderId="0" xfId="0" applyNumberFormat="1" applyFont="1" applyFill="1"/>
    <xf numFmtId="168" fontId="7" fillId="7" borderId="10" xfId="1" applyNumberFormat="1" applyFont="1" applyFill="1" applyBorder="1" applyAlignment="1">
      <alignment horizontal="right" vertical="center"/>
    </xf>
    <xf numFmtId="166" fontId="26" fillId="3" borderId="0" xfId="1" applyNumberFormat="1" applyFont="1" applyFill="1" applyBorder="1" applyAlignment="1">
      <alignment horizontal="right" vertical="center"/>
    </xf>
    <xf numFmtId="166" fontId="7" fillId="3" borderId="0" xfId="1" applyNumberFormat="1" applyFont="1" applyFill="1" applyBorder="1" applyAlignment="1">
      <alignment horizontal="right" vertical="center"/>
    </xf>
    <xf numFmtId="166" fontId="9" fillId="3" borderId="10" xfId="1" applyNumberFormat="1" applyFont="1" applyFill="1" applyBorder="1" applyAlignment="1">
      <alignment horizontal="right" vertical="center"/>
    </xf>
    <xf numFmtId="3" fontId="7" fillId="3" borderId="0" xfId="0" applyNumberFormat="1" applyFont="1" applyFill="1" applyAlignment="1">
      <alignment horizontal="right" vertical="center"/>
    </xf>
    <xf numFmtId="3" fontId="9" fillId="3" borderId="10" xfId="0" applyNumberFormat="1" applyFont="1" applyFill="1" applyBorder="1" applyAlignment="1">
      <alignment horizontal="right" vertical="center"/>
    </xf>
    <xf numFmtId="3" fontId="26" fillId="3" borderId="0" xfId="0" applyNumberFormat="1" applyFont="1" applyFill="1" applyAlignment="1">
      <alignment horizontal="right" vertical="center"/>
    </xf>
    <xf numFmtId="3" fontId="5" fillId="3" borderId="0" xfId="0" applyNumberFormat="1" applyFont="1" applyFill="1" applyAlignment="1">
      <alignment horizontal="right" vertical="center"/>
    </xf>
    <xf numFmtId="166" fontId="20" fillId="3" borderId="21" xfId="1" applyNumberFormat="1" applyFont="1" applyFill="1" applyBorder="1" applyAlignment="1">
      <alignment horizontal="left" vertical="center" wrapText="1"/>
    </xf>
    <xf numFmtId="166" fontId="20" fillId="3" borderId="0" xfId="1" applyNumberFormat="1" applyFont="1" applyFill="1" applyAlignment="1">
      <alignment horizontal="left" vertical="center" wrapText="1"/>
    </xf>
    <xf numFmtId="166" fontId="18" fillId="3" borderId="0" xfId="1" applyNumberFormat="1" applyFont="1" applyFill="1" applyAlignment="1">
      <alignment horizontal="left" vertical="center" wrapText="1"/>
    </xf>
    <xf numFmtId="166" fontId="7" fillId="7" borderId="0" xfId="1" applyNumberFormat="1" applyFont="1" applyFill="1" applyBorder="1" applyAlignment="1">
      <alignment horizontal="right" vertical="center"/>
    </xf>
    <xf numFmtId="164" fontId="5" fillId="3" borderId="0" xfId="1" applyNumberFormat="1" applyFont="1" applyFill="1" applyAlignment="1">
      <alignment horizontal="center" vertical="center" wrapText="1"/>
    </xf>
    <xf numFmtId="164" fontId="5" fillId="7" borderId="0" xfId="1" applyNumberFormat="1" applyFont="1" applyFill="1" applyAlignment="1">
      <alignment horizontal="right" vertical="center" wrapText="1"/>
    </xf>
    <xf numFmtId="164" fontId="7" fillId="3" borderId="12" xfId="1" applyNumberFormat="1" applyFont="1" applyFill="1" applyBorder="1" applyAlignment="1">
      <alignment horizontal="center" vertical="center" wrapText="1"/>
    </xf>
    <xf numFmtId="164" fontId="7" fillId="7" borderId="12" xfId="1" applyNumberFormat="1" applyFont="1" applyFill="1" applyBorder="1" applyAlignment="1">
      <alignment horizontal="right" vertical="center" wrapText="1"/>
    </xf>
    <xf numFmtId="164" fontId="5" fillId="3" borderId="13" xfId="1" applyNumberFormat="1" applyFont="1" applyFill="1" applyBorder="1" applyAlignment="1">
      <alignment horizontal="center" vertical="center" wrapText="1"/>
    </xf>
    <xf numFmtId="164" fontId="5" fillId="7" borderId="13" xfId="1" applyNumberFormat="1" applyFont="1" applyFill="1" applyBorder="1" applyAlignment="1">
      <alignment horizontal="right" vertical="center" wrapText="1"/>
    </xf>
    <xf numFmtId="164" fontId="7" fillId="3" borderId="10" xfId="1" applyNumberFormat="1" applyFont="1" applyFill="1" applyBorder="1" applyAlignment="1">
      <alignment horizontal="center" vertical="center" wrapText="1"/>
    </xf>
    <xf numFmtId="166" fontId="5" fillId="3" borderId="0" xfId="1" applyNumberFormat="1" applyFont="1" applyFill="1" applyAlignment="1">
      <alignment horizontal="right" vertical="center" wrapText="1"/>
    </xf>
    <xf numFmtId="166" fontId="5" fillId="7" borderId="0" xfId="1" applyNumberFormat="1" applyFont="1" applyFill="1" applyAlignment="1">
      <alignment horizontal="right" vertical="center" wrapText="1"/>
    </xf>
    <xf numFmtId="166" fontId="7" fillId="3" borderId="12" xfId="1" applyNumberFormat="1" applyFont="1" applyFill="1" applyBorder="1" applyAlignment="1">
      <alignment horizontal="right" vertical="center" wrapText="1"/>
    </xf>
    <xf numFmtId="166" fontId="7" fillId="7" borderId="12" xfId="1" applyNumberFormat="1" applyFont="1" applyFill="1" applyBorder="1" applyAlignment="1">
      <alignment horizontal="right" vertical="center" wrapText="1"/>
    </xf>
    <xf numFmtId="166" fontId="5" fillId="3" borderId="13" xfId="1" applyNumberFormat="1" applyFont="1" applyFill="1" applyBorder="1" applyAlignment="1">
      <alignment horizontal="right" vertical="center" wrapText="1"/>
    </xf>
    <xf numFmtId="166" fontId="5" fillId="7" borderId="13" xfId="1" applyNumberFormat="1" applyFont="1" applyFill="1" applyBorder="1" applyAlignment="1">
      <alignment horizontal="right" vertical="center" wrapText="1"/>
    </xf>
    <xf numFmtId="166" fontId="5" fillId="3" borderId="0" xfId="1" applyNumberFormat="1" applyFont="1" applyFill="1" applyBorder="1" applyAlignment="1">
      <alignment horizontal="center" vertical="center"/>
    </xf>
    <xf numFmtId="166" fontId="5" fillId="7" borderId="0" xfId="1" applyNumberFormat="1" applyFont="1" applyFill="1" applyBorder="1" applyAlignment="1">
      <alignment horizontal="center" vertical="center"/>
    </xf>
    <xf numFmtId="166" fontId="5" fillId="3" borderId="10" xfId="1" applyNumberFormat="1" applyFont="1" applyFill="1" applyBorder="1" applyAlignment="1">
      <alignment horizontal="center" vertical="center"/>
    </xf>
    <xf numFmtId="166" fontId="5" fillId="7" borderId="10" xfId="1" applyNumberFormat="1" applyFont="1" applyFill="1" applyBorder="1" applyAlignment="1">
      <alignment horizontal="center" vertical="center"/>
    </xf>
    <xf numFmtId="166" fontId="5" fillId="7" borderId="0" xfId="1" applyNumberFormat="1" applyFont="1" applyFill="1" applyBorder="1" applyAlignment="1">
      <alignment horizontal="right" vertical="center" wrapText="1"/>
    </xf>
    <xf numFmtId="168" fontId="5" fillId="3" borderId="10" xfId="1" applyNumberFormat="1" applyFont="1" applyFill="1" applyBorder="1" applyAlignment="1">
      <alignment horizontal="right" vertical="center" wrapText="1"/>
    </xf>
    <xf numFmtId="3" fontId="5" fillId="3" borderId="0" xfId="1" applyNumberFormat="1" applyFont="1" applyFill="1" applyBorder="1" applyAlignment="1">
      <alignment horizontal="right" vertical="center" wrapText="1"/>
    </xf>
    <xf numFmtId="3" fontId="5" fillId="7" borderId="0" xfId="1" applyNumberFormat="1" applyFont="1" applyFill="1" applyBorder="1" applyAlignment="1">
      <alignment horizontal="right" vertical="center" wrapText="1"/>
    </xf>
    <xf numFmtId="166" fontId="7" fillId="3" borderId="3" xfId="1" applyNumberFormat="1" applyFont="1" applyFill="1" applyBorder="1" applyAlignment="1">
      <alignment horizontal="right" vertical="center" wrapText="1"/>
    </xf>
    <xf numFmtId="166" fontId="7" fillId="3" borderId="0" xfId="1" applyNumberFormat="1" applyFont="1" applyFill="1" applyBorder="1" applyAlignment="1">
      <alignment horizontal="right" vertical="center" wrapText="1"/>
    </xf>
    <xf numFmtId="166" fontId="7" fillId="7" borderId="3" xfId="1" applyNumberFormat="1" applyFont="1" applyFill="1" applyBorder="1" applyAlignment="1">
      <alignment horizontal="right" vertical="center" wrapText="1"/>
    </xf>
    <xf numFmtId="166" fontId="5" fillId="3" borderId="1" xfId="1" applyNumberFormat="1" applyFont="1" applyFill="1" applyBorder="1" applyAlignment="1">
      <alignment horizontal="right" vertical="center" wrapText="1"/>
    </xf>
    <xf numFmtId="166" fontId="7" fillId="3" borderId="15" xfId="1" applyNumberFormat="1" applyFont="1" applyFill="1" applyBorder="1" applyAlignment="1">
      <alignment horizontal="right" vertical="center" wrapText="1"/>
    </xf>
    <xf numFmtId="166" fontId="7" fillId="7" borderId="15" xfId="1" applyNumberFormat="1" applyFont="1" applyFill="1" applyBorder="1" applyAlignment="1">
      <alignment horizontal="right" vertical="center" wrapText="1"/>
    </xf>
    <xf numFmtId="166" fontId="5" fillId="7" borderId="3" xfId="1" applyNumberFormat="1" applyFont="1" applyFill="1" applyBorder="1" applyAlignment="1">
      <alignment horizontal="right" vertical="center" wrapText="1"/>
    </xf>
    <xf numFmtId="3" fontId="26" fillId="5" borderId="0" xfId="0" applyNumberFormat="1" applyFont="1" applyFill="1"/>
    <xf numFmtId="3" fontId="7" fillId="5" borderId="33" xfId="1" applyNumberFormat="1" applyFont="1" applyFill="1" applyBorder="1" applyAlignment="1">
      <alignment horizontal="right" vertical="center" wrapText="1"/>
    </xf>
    <xf numFmtId="3" fontId="5" fillId="3" borderId="0" xfId="0" applyNumberFormat="1" applyFont="1" applyFill="1" applyAlignment="1">
      <alignment horizontal="right" vertical="center" wrapText="1"/>
    </xf>
    <xf numFmtId="3" fontId="5" fillId="7" borderId="0" xfId="0" applyNumberFormat="1" applyFont="1" applyFill="1" applyAlignment="1">
      <alignment horizontal="right" vertical="center" wrapText="1"/>
    </xf>
    <xf numFmtId="3" fontId="7" fillId="3" borderId="1" xfId="0" applyNumberFormat="1" applyFont="1" applyFill="1" applyBorder="1" applyAlignment="1">
      <alignment horizontal="right" vertical="center" wrapText="1"/>
    </xf>
    <xf numFmtId="3" fontId="7" fillId="7" borderId="1" xfId="0" applyNumberFormat="1" applyFont="1" applyFill="1" applyBorder="1" applyAlignment="1">
      <alignment horizontal="right" vertical="center" wrapText="1"/>
    </xf>
    <xf numFmtId="3" fontId="7" fillId="3" borderId="15" xfId="0" applyNumberFormat="1" applyFont="1" applyFill="1" applyBorder="1" applyAlignment="1">
      <alignment horizontal="right" vertical="center" wrapText="1"/>
    </xf>
    <xf numFmtId="3" fontId="7" fillId="7" borderId="15" xfId="0" applyNumberFormat="1" applyFont="1" applyFill="1" applyBorder="1" applyAlignment="1">
      <alignment horizontal="right" vertical="center" wrapText="1"/>
    </xf>
    <xf numFmtId="3" fontId="5" fillId="7" borderId="10" xfId="0" applyNumberFormat="1" applyFont="1" applyFill="1" applyBorder="1" applyAlignment="1">
      <alignment horizontal="right" vertical="center" wrapText="1"/>
    </xf>
    <xf numFmtId="166" fontId="26" fillId="3" borderId="0" xfId="0" applyNumberFormat="1" applyFont="1" applyFill="1" applyAlignment="1">
      <alignment vertical="center"/>
    </xf>
    <xf numFmtId="166" fontId="26" fillId="14" borderId="0" xfId="0" applyNumberFormat="1" applyFont="1" applyFill="1" applyAlignment="1">
      <alignment vertical="center"/>
    </xf>
    <xf numFmtId="166" fontId="7" fillId="3" borderId="0" xfId="1" applyNumberFormat="1" applyFont="1" applyFill="1" applyBorder="1" applyAlignment="1">
      <alignment horizontal="center" vertical="center"/>
    </xf>
    <xf numFmtId="166" fontId="7" fillId="7" borderId="0" xfId="1" applyNumberFormat="1" applyFont="1" applyFill="1" applyBorder="1" applyAlignment="1">
      <alignment horizontal="center" vertical="center"/>
    </xf>
    <xf numFmtId="166" fontId="26" fillId="7" borderId="0" xfId="0" applyNumberFormat="1" applyFont="1" applyFill="1" applyAlignment="1">
      <alignment vertical="center"/>
    </xf>
    <xf numFmtId="166" fontId="7" fillId="3" borderId="10" xfId="1" applyNumberFormat="1" applyFont="1" applyFill="1" applyBorder="1" applyAlignment="1">
      <alignment horizontal="center" vertical="center"/>
    </xf>
    <xf numFmtId="166" fontId="7" fillId="7" borderId="10" xfId="1" applyNumberFormat="1" applyFont="1" applyFill="1" applyBorder="1" applyAlignment="1">
      <alignment horizontal="center" vertical="center"/>
    </xf>
    <xf numFmtId="3" fontId="7" fillId="3" borderId="10" xfId="1" applyNumberFormat="1" applyFont="1" applyFill="1" applyBorder="1" applyAlignment="1">
      <alignment horizontal="right" vertical="center"/>
    </xf>
    <xf numFmtId="3" fontId="7" fillId="7" borderId="10" xfId="1" applyNumberFormat="1" applyFont="1" applyFill="1" applyBorder="1" applyAlignment="1">
      <alignment horizontal="right" vertical="center"/>
    </xf>
    <xf numFmtId="165" fontId="5" fillId="3" borderId="0" xfId="0" applyNumberFormat="1" applyFont="1" applyFill="1" applyAlignment="1">
      <alignment vertical="center"/>
    </xf>
    <xf numFmtId="165" fontId="5" fillId="7" borderId="0" xfId="0" applyNumberFormat="1" applyFont="1" applyFill="1" applyAlignment="1">
      <alignment vertical="center"/>
    </xf>
    <xf numFmtId="165" fontId="10" fillId="3" borderId="0" xfId="0" applyNumberFormat="1" applyFont="1" applyFill="1" applyAlignment="1">
      <alignment vertical="center"/>
    </xf>
    <xf numFmtId="165" fontId="7" fillId="3" borderId="0" xfId="0" applyNumberFormat="1" applyFont="1" applyFill="1" applyAlignment="1">
      <alignment vertical="center"/>
    </xf>
    <xf numFmtId="165" fontId="7" fillId="7" borderId="0" xfId="0" applyNumberFormat="1" applyFont="1" applyFill="1" applyAlignment="1">
      <alignment vertical="center"/>
    </xf>
    <xf numFmtId="166" fontId="9" fillId="3" borderId="0" xfId="1" applyNumberFormat="1" applyFont="1" applyFill="1" applyBorder="1" applyAlignment="1">
      <alignment horizontal="right" vertical="center"/>
    </xf>
    <xf numFmtId="0" fontId="6" fillId="6" borderId="56" xfId="0" applyFont="1" applyFill="1" applyBorder="1" applyAlignment="1">
      <alignment horizontal="center" vertical="center"/>
    </xf>
    <xf numFmtId="0" fontId="6" fillId="6" borderId="31" xfId="0" applyFont="1" applyFill="1" applyBorder="1" applyAlignment="1">
      <alignment vertical="center"/>
    </xf>
    <xf numFmtId="0" fontId="9" fillId="0" borderId="0" xfId="0" applyFont="1" applyAlignment="1">
      <alignment horizontal="right" vertical="center" indent="1"/>
    </xf>
    <xf numFmtId="0" fontId="57" fillId="0" borderId="0" xfId="0" applyFont="1" applyAlignment="1">
      <alignment horizontal="left" vertical="center" wrapText="1"/>
    </xf>
    <xf numFmtId="0" fontId="50" fillId="0" borderId="0" xfId="0" applyFont="1" applyAlignment="1">
      <alignment horizontal="left" vertical="center" wrapText="1"/>
    </xf>
    <xf numFmtId="0" fontId="5" fillId="12" borderId="140" xfId="0" applyFont="1" applyFill="1" applyBorder="1" applyAlignment="1">
      <alignment horizontal="center"/>
    </xf>
    <xf numFmtId="0" fontId="5" fillId="12" borderId="10" xfId="0" applyFont="1" applyFill="1" applyBorder="1"/>
    <xf numFmtId="0" fontId="5" fillId="12" borderId="141" xfId="0" applyFont="1" applyFill="1" applyBorder="1" applyAlignment="1">
      <alignment horizontal="left" vertical="center" wrapText="1"/>
    </xf>
    <xf numFmtId="0" fontId="50" fillId="8" borderId="140" xfId="0" applyFont="1" applyFill="1" applyBorder="1" applyAlignment="1">
      <alignment horizontal="center"/>
    </xf>
    <xf numFmtId="0" fontId="29" fillId="3" borderId="10" xfId="0" applyFont="1" applyFill="1" applyBorder="1" applyAlignment="1">
      <alignment vertical="center"/>
    </xf>
    <xf numFmtId="0" fontId="49" fillId="0" borderId="0" xfId="0" applyFont="1" applyAlignment="1">
      <alignment vertical="top"/>
    </xf>
    <xf numFmtId="165" fontId="7" fillId="3" borderId="0" xfId="0" applyNumberFormat="1" applyFont="1" applyFill="1" applyAlignment="1">
      <alignment horizontal="right" vertical="center" wrapText="1"/>
    </xf>
    <xf numFmtId="3" fontId="26" fillId="3" borderId="10" xfId="0" applyNumberFormat="1" applyFont="1" applyFill="1" applyBorder="1"/>
    <xf numFmtId="3" fontId="26" fillId="7" borderId="10" xfId="0" applyNumberFormat="1" applyFont="1" applyFill="1" applyBorder="1"/>
    <xf numFmtId="43" fontId="26" fillId="3" borderId="0" xfId="1" applyFont="1" applyFill="1" applyBorder="1" applyAlignment="1">
      <alignment horizontal="right" vertical="center"/>
    </xf>
    <xf numFmtId="164" fontId="5" fillId="3" borderId="0" xfId="1" applyNumberFormat="1" applyFont="1" applyFill="1" applyBorder="1" applyAlignment="1">
      <alignment horizontal="right" vertical="center"/>
    </xf>
    <xf numFmtId="164" fontId="26" fillId="3" borderId="0" xfId="1" applyNumberFormat="1" applyFont="1" applyFill="1" applyBorder="1" applyAlignment="1">
      <alignment horizontal="right" vertical="center"/>
    </xf>
    <xf numFmtId="166" fontId="26" fillId="7" borderId="0" xfId="1" applyNumberFormat="1" applyFont="1" applyFill="1" applyBorder="1"/>
    <xf numFmtId="166" fontId="26" fillId="14" borderId="0" xfId="1" applyNumberFormat="1" applyFont="1" applyFill="1" applyBorder="1"/>
    <xf numFmtId="166" fontId="5" fillId="7" borderId="0" xfId="1" applyNumberFormat="1" applyFont="1" applyFill="1" applyBorder="1" applyAlignment="1">
      <alignment vertical="center"/>
    </xf>
    <xf numFmtId="166" fontId="7" fillId="3" borderId="10" xfId="0" applyNumberFormat="1" applyFont="1" applyFill="1" applyBorder="1" applyAlignment="1">
      <alignment horizontal="center" vertical="center"/>
    </xf>
    <xf numFmtId="0" fontId="9" fillId="0" borderId="3" xfId="0" applyFont="1" applyBorder="1" applyAlignment="1">
      <alignment vertical="center" wrapText="1"/>
    </xf>
    <xf numFmtId="0" fontId="49" fillId="0" borderId="0" xfId="0" applyFont="1" applyAlignment="1">
      <alignment horizontal="left" vertical="center" wrapText="1"/>
    </xf>
    <xf numFmtId="0" fontId="60" fillId="8" borderId="0" xfId="9" quotePrefix="1" applyFont="1" applyFill="1"/>
    <xf numFmtId="0" fontId="50" fillId="0" borderId="0" xfId="0" applyFont="1" applyAlignment="1">
      <alignment horizontal="left" vertical="center"/>
    </xf>
    <xf numFmtId="0" fontId="40" fillId="0" borderId="0" xfId="0" applyFont="1" applyAlignment="1">
      <alignment horizontal="left" vertical="center" wrapText="1"/>
    </xf>
    <xf numFmtId="0" fontId="50" fillId="0" borderId="3" xfId="0" applyFont="1" applyBorder="1" applyAlignment="1">
      <alignment vertical="center"/>
    </xf>
    <xf numFmtId="0" fontId="7" fillId="0" borderId="3" xfId="0" applyFont="1" applyBorder="1" applyAlignment="1">
      <alignment horizontal="left" vertical="center"/>
    </xf>
    <xf numFmtId="0" fontId="5" fillId="0" borderId="3" xfId="0" applyFont="1" applyBorder="1" applyAlignment="1">
      <alignment vertical="center"/>
    </xf>
    <xf numFmtId="166" fontId="10" fillId="0" borderId="3" xfId="1" applyNumberFormat="1" applyFont="1" applyFill="1" applyBorder="1" applyAlignment="1">
      <alignment vertical="center"/>
    </xf>
    <xf numFmtId="0" fontId="7" fillId="0" borderId="3" xfId="0" applyFont="1" applyBorder="1" applyAlignment="1">
      <alignment vertical="center"/>
    </xf>
    <xf numFmtId="3" fontId="9" fillId="0" borderId="3" xfId="3" applyNumberFormat="1" applyFont="1" applyBorder="1" applyAlignment="1">
      <alignment horizontal="center" vertical="center"/>
    </xf>
    <xf numFmtId="3" fontId="5" fillId="0" borderId="3" xfId="8" applyNumberFormat="1" applyFont="1" applyBorder="1" applyAlignment="1">
      <alignment vertical="center"/>
    </xf>
    <xf numFmtId="0" fontId="57" fillId="0" borderId="0" xfId="0" applyFont="1" applyAlignment="1">
      <alignment vertical="center"/>
    </xf>
    <xf numFmtId="169" fontId="50" fillId="0" borderId="0" xfId="2" applyNumberFormat="1" applyFont="1"/>
    <xf numFmtId="169" fontId="27" fillId="0" borderId="0" xfId="2" applyNumberFormat="1" applyFont="1"/>
    <xf numFmtId="169" fontId="0" fillId="0" borderId="0" xfId="2" applyNumberFormat="1" applyFont="1" applyAlignment="1">
      <alignment horizontal="center"/>
    </xf>
    <xf numFmtId="164" fontId="5" fillId="3" borderId="1" xfId="1" applyNumberFormat="1" applyFont="1" applyFill="1" applyBorder="1" applyAlignment="1">
      <alignment horizontal="right" vertical="center" wrapText="1"/>
    </xf>
    <xf numFmtId="0" fontId="61" fillId="8" borderId="0" xfId="9" quotePrefix="1" applyFont="1" applyFill="1"/>
    <xf numFmtId="0" fontId="61" fillId="8" borderId="0" xfId="9" applyFont="1" applyFill="1"/>
    <xf numFmtId="0" fontId="62" fillId="8" borderId="35" xfId="0" applyFont="1" applyFill="1" applyBorder="1" applyAlignment="1">
      <alignment horizontal="center"/>
    </xf>
    <xf numFmtId="0" fontId="49" fillId="0" borderId="0" xfId="0" applyFont="1" applyAlignment="1">
      <alignment horizontal="left" vertical="top"/>
    </xf>
    <xf numFmtId="166" fontId="7" fillId="3" borderId="10" xfId="0" applyNumberFormat="1" applyFont="1" applyFill="1" applyBorder="1" applyAlignment="1">
      <alignment horizontal="right" vertical="center"/>
    </xf>
    <xf numFmtId="0" fontId="51" fillId="0" borderId="3" xfId="0" applyFont="1" applyBorder="1" applyAlignment="1">
      <alignment vertical="center"/>
    </xf>
    <xf numFmtId="166" fontId="5" fillId="0" borderId="0" xfId="0" applyNumberFormat="1" applyFont="1" applyAlignment="1">
      <alignment horizontal="left" vertical="center"/>
    </xf>
    <xf numFmtId="3" fontId="9" fillId="0" borderId="0" xfId="0" applyNumberFormat="1" applyFont="1" applyAlignment="1">
      <alignment horizontal="right" vertical="center"/>
    </xf>
    <xf numFmtId="166" fontId="9" fillId="7" borderId="77" xfId="0" applyNumberFormat="1" applyFont="1" applyFill="1" applyBorder="1" applyAlignment="1">
      <alignment vertical="center"/>
    </xf>
    <xf numFmtId="43" fontId="5" fillId="3" borderId="21" xfId="1" applyFont="1" applyFill="1" applyBorder="1" applyAlignment="1">
      <alignment horizontal="center" vertical="center"/>
    </xf>
    <xf numFmtId="43" fontId="5" fillId="7" borderId="21" xfId="1" applyFont="1" applyFill="1" applyBorder="1" applyAlignment="1">
      <alignment horizontal="center" vertical="center"/>
    </xf>
    <xf numFmtId="166" fontId="37" fillId="3" borderId="0" xfId="0" applyNumberFormat="1" applyFont="1" applyFill="1" applyAlignment="1">
      <alignment vertical="center"/>
    </xf>
    <xf numFmtId="0" fontId="4" fillId="2" borderId="0" xfId="0" applyFont="1" applyFill="1" applyAlignment="1">
      <alignment horizontal="left" vertical="top"/>
    </xf>
    <xf numFmtId="167" fontId="0" fillId="0" borderId="0" xfId="0" applyNumberFormat="1"/>
    <xf numFmtId="0" fontId="51" fillId="0" borderId="0" xfId="0" applyFont="1" applyAlignment="1">
      <alignment horizontal="left" vertical="center"/>
    </xf>
    <xf numFmtId="165" fontId="26" fillId="3" borderId="0" xfId="2" applyNumberFormat="1" applyFont="1" applyFill="1" applyBorder="1"/>
    <xf numFmtId="165" fontId="26" fillId="3" borderId="0" xfId="2" applyNumberFormat="1" applyFont="1" applyFill="1" applyBorder="1" applyAlignment="1">
      <alignment wrapText="1"/>
    </xf>
    <xf numFmtId="165" fontId="7" fillId="3" borderId="10" xfId="2" applyNumberFormat="1" applyFont="1" applyFill="1" applyBorder="1" applyAlignment="1">
      <alignment horizontal="right" vertical="center"/>
    </xf>
    <xf numFmtId="165" fontId="26" fillId="7" borderId="0" xfId="2" applyNumberFormat="1" applyFont="1" applyFill="1"/>
    <xf numFmtId="165" fontId="26" fillId="7" borderId="0" xfId="2" applyNumberFormat="1" applyFont="1" applyFill="1" applyAlignment="1">
      <alignment wrapText="1"/>
    </xf>
    <xf numFmtId="165" fontId="26" fillId="14" borderId="0" xfId="2" applyNumberFormat="1" applyFont="1" applyFill="1"/>
    <xf numFmtId="165" fontId="7" fillId="7" borderId="10" xfId="2" applyNumberFormat="1" applyFont="1" applyFill="1" applyBorder="1" applyAlignment="1">
      <alignment horizontal="right" vertical="center"/>
    </xf>
    <xf numFmtId="166" fontId="10" fillId="15" borderId="0" xfId="0" applyNumberFormat="1" applyFont="1" applyFill="1" applyAlignment="1">
      <alignment vertical="center"/>
    </xf>
    <xf numFmtId="2" fontId="18" fillId="3" borderId="10" xfId="2" applyNumberFormat="1" applyFont="1" applyFill="1" applyBorder="1" applyAlignment="1">
      <alignment horizontal="right" vertical="center" wrapText="1"/>
    </xf>
    <xf numFmtId="2" fontId="7" fillId="7" borderId="10" xfId="2" applyNumberFormat="1" applyFont="1" applyFill="1" applyBorder="1" applyAlignment="1">
      <alignment horizontal="right" vertical="center"/>
    </xf>
    <xf numFmtId="166" fontId="7" fillId="7" borderId="0" xfId="1" applyNumberFormat="1" applyFont="1" applyFill="1" applyBorder="1" applyAlignment="1">
      <alignment horizontal="right" vertical="center" wrapText="1"/>
    </xf>
    <xf numFmtId="0" fontId="6" fillId="16" borderId="41" xfId="0" applyFont="1" applyFill="1" applyBorder="1" applyAlignment="1">
      <alignment horizontal="center" vertical="center" wrapText="1"/>
    </xf>
    <xf numFmtId="166" fontId="26" fillId="12" borderId="0" xfId="1" applyNumberFormat="1" applyFont="1" applyFill="1" applyBorder="1" applyAlignment="1">
      <alignment horizontal="right" vertical="center"/>
    </xf>
    <xf numFmtId="168" fontId="26" fillId="12" borderId="0" xfId="0" applyNumberFormat="1" applyFont="1" applyFill="1" applyAlignment="1">
      <alignment horizontal="right" vertical="center"/>
    </xf>
    <xf numFmtId="3" fontId="9" fillId="12" borderId="142" xfId="0" applyNumberFormat="1" applyFont="1" applyFill="1" applyBorder="1" applyAlignment="1">
      <alignment horizontal="right" vertical="center"/>
    </xf>
    <xf numFmtId="168" fontId="9" fillId="12" borderId="142" xfId="0" applyNumberFormat="1" applyFont="1" applyFill="1" applyBorder="1" applyAlignment="1">
      <alignment horizontal="right" vertical="center"/>
    </xf>
    <xf numFmtId="0" fontId="63" fillId="16" borderId="0" xfId="0" applyFont="1" applyFill="1" applyAlignment="1">
      <alignment vertical="center"/>
    </xf>
    <xf numFmtId="0" fontId="6" fillId="16" borderId="41" xfId="0" applyFont="1" applyFill="1" applyBorder="1" applyAlignment="1">
      <alignment horizontal="center" vertical="center"/>
    </xf>
    <xf numFmtId="0" fontId="7" fillId="0" borderId="0" xfId="0" applyFont="1" applyAlignment="1">
      <alignment horizontal="left"/>
    </xf>
    <xf numFmtId="166" fontId="26" fillId="12" borderId="0" xfId="1" applyNumberFormat="1" applyFont="1" applyFill="1" applyBorder="1" applyAlignment="1">
      <alignment horizontal="left" vertical="center"/>
    </xf>
    <xf numFmtId="3" fontId="9" fillId="12" borderId="142" xfId="0" applyNumberFormat="1" applyFont="1" applyFill="1" applyBorder="1" applyAlignment="1">
      <alignment horizontal="left" vertical="center"/>
    </xf>
    <xf numFmtId="166" fontId="37" fillId="12" borderId="0" xfId="1" applyNumberFormat="1" applyFont="1" applyFill="1" applyBorder="1" applyAlignment="1">
      <alignment horizontal="left" vertical="center"/>
    </xf>
    <xf numFmtId="43" fontId="18" fillId="3" borderId="33" xfId="1" applyFont="1" applyFill="1" applyBorder="1" applyAlignment="1">
      <alignment horizontal="left" vertical="center" wrapText="1"/>
    </xf>
    <xf numFmtId="0" fontId="38" fillId="15" borderId="0" xfId="0" applyFont="1" applyFill="1"/>
    <xf numFmtId="3" fontId="26" fillId="7" borderId="0" xfId="0" applyNumberFormat="1" applyFont="1" applyFill="1" applyAlignment="1">
      <alignment horizontal="right" vertical="center"/>
    </xf>
    <xf numFmtId="168" fontId="26" fillId="7" borderId="0" xfId="0" applyNumberFormat="1" applyFont="1" applyFill="1" applyAlignment="1">
      <alignment horizontal="right" vertical="center"/>
    </xf>
    <xf numFmtId="3" fontId="9" fillId="7" borderId="142" xfId="0" applyNumberFormat="1" applyFont="1" applyFill="1" applyBorder="1" applyAlignment="1">
      <alignment horizontal="right" vertical="center"/>
    </xf>
    <xf numFmtId="168" fontId="9" fillId="7" borderId="142" xfId="0" applyNumberFormat="1" applyFont="1" applyFill="1" applyBorder="1" applyAlignment="1">
      <alignment horizontal="right" vertical="center"/>
    </xf>
    <xf numFmtId="166" fontId="5" fillId="3" borderId="0" xfId="1" applyNumberFormat="1" applyFont="1" applyFill="1" applyAlignment="1">
      <alignment horizontal="center" vertical="center" wrapText="1"/>
    </xf>
    <xf numFmtId="166" fontId="7" fillId="3" borderId="12" xfId="1" applyNumberFormat="1" applyFont="1" applyFill="1" applyBorder="1" applyAlignment="1">
      <alignment horizontal="center" vertical="center" wrapText="1"/>
    </xf>
    <xf numFmtId="166" fontId="5" fillId="3" borderId="13" xfId="1" applyNumberFormat="1" applyFont="1" applyFill="1" applyBorder="1" applyAlignment="1">
      <alignment horizontal="center" vertical="center" wrapText="1"/>
    </xf>
    <xf numFmtId="166" fontId="7" fillId="3" borderId="10" xfId="1" applyNumberFormat="1" applyFont="1" applyFill="1" applyBorder="1" applyAlignment="1">
      <alignment horizontal="center" vertical="center" wrapText="1"/>
    </xf>
    <xf numFmtId="166" fontId="26" fillId="7" borderId="0" xfId="1" applyNumberFormat="1" applyFont="1" applyFill="1" applyAlignment="1">
      <alignment vertical="center"/>
    </xf>
    <xf numFmtId="166" fontId="10" fillId="7" borderId="0" xfId="1" applyNumberFormat="1" applyFont="1" applyFill="1" applyAlignment="1">
      <alignment vertical="center"/>
    </xf>
    <xf numFmtId="164" fontId="5" fillId="3" borderId="0" xfId="1" applyNumberFormat="1" applyFont="1" applyFill="1" applyAlignment="1">
      <alignment horizontal="right" vertical="center"/>
    </xf>
    <xf numFmtId="164" fontId="5" fillId="7" borderId="0" xfId="1" applyNumberFormat="1" applyFont="1" applyFill="1" applyAlignment="1">
      <alignment horizontal="right" vertical="center"/>
    </xf>
    <xf numFmtId="0" fontId="30" fillId="0" borderId="7" xfId="0" applyFont="1" applyBorder="1" applyAlignment="1">
      <alignment horizontal="center" vertical="center"/>
    </xf>
    <xf numFmtId="0" fontId="30" fillId="0" borderId="0" xfId="0" applyFont="1" applyAlignment="1">
      <alignment horizontal="center" vertical="center"/>
    </xf>
    <xf numFmtId="0" fontId="30" fillId="0" borderId="8" xfId="0" applyFont="1" applyBorder="1" applyAlignment="1">
      <alignment horizontal="center" vertical="center"/>
    </xf>
    <xf numFmtId="0" fontId="32" fillId="0" borderId="7" xfId="0" applyFont="1" applyBorder="1" applyAlignment="1">
      <alignment horizontal="center" vertical="center"/>
    </xf>
    <xf numFmtId="0" fontId="32" fillId="0" borderId="0" xfId="0" applyFont="1" applyAlignment="1">
      <alignment horizontal="center" vertical="center"/>
    </xf>
    <xf numFmtId="0" fontId="32" fillId="0" borderId="8" xfId="0" applyFont="1" applyBorder="1" applyAlignment="1">
      <alignment horizontal="center" vertical="center"/>
    </xf>
    <xf numFmtId="0" fontId="3" fillId="0" borderId="10" xfId="0" applyFont="1" applyBorder="1" applyAlignment="1">
      <alignment horizontal="center"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0" xfId="0" applyFont="1" applyAlignment="1">
      <alignment horizontal="center" vertical="center" wrapText="1"/>
    </xf>
    <xf numFmtId="0" fontId="31" fillId="0" borderId="8" xfId="0" applyFont="1" applyBorder="1" applyAlignment="1">
      <alignment horizontal="center" vertical="center" wrapText="1"/>
    </xf>
    <xf numFmtId="0" fontId="2" fillId="0" borderId="0" xfId="0" applyFont="1" applyAlignment="1">
      <alignment horizontal="center" vertical="center" wrapText="1"/>
    </xf>
    <xf numFmtId="0" fontId="17" fillId="6" borderId="41" xfId="0" applyFont="1" applyFill="1" applyBorder="1" applyAlignment="1">
      <alignment horizontal="center" vertical="center"/>
    </xf>
    <xf numFmtId="0" fontId="49" fillId="0" borderId="3" xfId="0" applyFont="1" applyBorder="1" applyAlignment="1">
      <alignment horizontal="left" vertical="center"/>
    </xf>
    <xf numFmtId="0" fontId="29" fillId="3" borderId="38" xfId="0" applyFont="1" applyFill="1" applyBorder="1" applyAlignment="1">
      <alignment vertical="center" wrapText="1"/>
    </xf>
    <xf numFmtId="0" fontId="29" fillId="3" borderId="10" xfId="0" applyFont="1" applyFill="1" applyBorder="1" applyAlignment="1">
      <alignment horizontal="left" vertical="center" wrapText="1"/>
    </xf>
    <xf numFmtId="0" fontId="29" fillId="12" borderId="39" xfId="0" applyFont="1" applyFill="1" applyBorder="1" applyAlignment="1">
      <alignment vertical="center" wrapText="1"/>
    </xf>
    <xf numFmtId="0" fontId="29" fillId="3" borderId="40" xfId="0" applyFont="1" applyFill="1" applyBorder="1" applyAlignment="1">
      <alignment horizontal="left" vertical="center" wrapText="1"/>
    </xf>
    <xf numFmtId="0" fontId="29" fillId="3" borderId="0" xfId="0" applyFont="1" applyFill="1" applyAlignment="1">
      <alignment horizontal="left" vertical="center" wrapText="1"/>
    </xf>
    <xf numFmtId="0" fontId="17" fillId="6" borderId="0" xfId="0" applyFont="1" applyFill="1" applyAlignment="1">
      <alignment horizontal="left" vertical="center" wrapText="1"/>
    </xf>
    <xf numFmtId="0" fontId="29" fillId="3" borderId="39" xfId="0" applyFont="1" applyFill="1" applyBorder="1" applyAlignment="1">
      <alignment vertical="center" wrapText="1"/>
    </xf>
    <xf numFmtId="0" fontId="29" fillId="12" borderId="0" xfId="0" applyFont="1" applyFill="1" applyAlignment="1">
      <alignment vertical="center" wrapText="1"/>
    </xf>
    <xf numFmtId="0" fontId="29" fillId="12" borderId="38" xfId="0" applyFont="1" applyFill="1" applyBorder="1" applyAlignment="1">
      <alignment horizontal="left" vertical="center" wrapText="1"/>
    </xf>
    <xf numFmtId="0" fontId="62" fillId="8" borderId="35" xfId="0" applyFont="1" applyFill="1" applyBorder="1" applyAlignment="1">
      <alignment horizontal="left"/>
    </xf>
    <xf numFmtId="0" fontId="6" fillId="6" borderId="20" xfId="0" applyFont="1" applyFill="1" applyBorder="1" applyAlignment="1">
      <alignment horizontal="center" vertical="center"/>
    </xf>
    <xf numFmtId="0" fontId="6" fillId="6" borderId="17" xfId="0" applyFont="1" applyFill="1" applyBorder="1" applyAlignment="1">
      <alignment horizontal="center" vertical="center"/>
    </xf>
    <xf numFmtId="0" fontId="49" fillId="0" borderId="0" xfId="0" applyFont="1" applyAlignment="1">
      <alignment horizontal="left" vertical="top"/>
    </xf>
    <xf numFmtId="0" fontId="6" fillId="6" borderId="18" xfId="0" applyFont="1" applyFill="1" applyBorder="1" applyAlignment="1">
      <alignment horizontal="center" vertical="center"/>
    </xf>
    <xf numFmtId="0" fontId="6" fillId="6" borderId="22" xfId="0" applyFont="1" applyFill="1" applyBorder="1" applyAlignment="1">
      <alignment horizontal="center" vertical="center"/>
    </xf>
    <xf numFmtId="0" fontId="6" fillId="6" borderId="23" xfId="0" applyFont="1" applyFill="1" applyBorder="1" applyAlignment="1">
      <alignment horizontal="center" vertical="center"/>
    </xf>
    <xf numFmtId="0" fontId="6" fillId="6" borderId="29" xfId="0" applyFont="1" applyFill="1" applyBorder="1" applyAlignment="1">
      <alignment horizontal="center" vertical="center"/>
    </xf>
    <xf numFmtId="0" fontId="51" fillId="2" borderId="0" xfId="0" applyFont="1" applyFill="1" applyAlignment="1">
      <alignment horizontal="left" vertical="top"/>
    </xf>
    <xf numFmtId="0" fontId="51" fillId="0" borderId="3" xfId="0" applyFont="1" applyBorder="1" applyAlignment="1">
      <alignment horizontal="left" vertical="center"/>
    </xf>
    <xf numFmtId="0" fontId="51" fillId="0" borderId="3" xfId="0" applyFont="1" applyBorder="1" applyAlignment="1">
      <alignment horizontal="left" vertical="top"/>
    </xf>
    <xf numFmtId="0" fontId="51" fillId="2" borderId="3" xfId="0" applyFont="1" applyFill="1" applyBorder="1" applyAlignment="1">
      <alignment horizontal="left" vertical="top" wrapText="1"/>
    </xf>
    <xf numFmtId="0" fontId="23" fillId="0" borderId="0" xfId="0" applyFont="1" applyAlignment="1">
      <alignment horizontal="left" vertical="top"/>
    </xf>
    <xf numFmtId="0" fontId="51" fillId="2" borderId="3" xfId="0" applyFont="1" applyFill="1" applyBorder="1" applyAlignment="1">
      <alignment horizontal="left" vertical="center" wrapText="1"/>
    </xf>
    <xf numFmtId="0" fontId="49" fillId="0" borderId="3" xfId="0" applyFont="1" applyBorder="1" applyAlignment="1">
      <alignment horizontal="left" vertical="center" wrapText="1"/>
    </xf>
    <xf numFmtId="0" fontId="63" fillId="16" borderId="0" xfId="0" applyFont="1" applyFill="1" applyAlignment="1">
      <alignment horizontal="center" vertical="top"/>
    </xf>
    <xf numFmtId="0" fontId="6" fillId="16" borderId="41" xfId="0" applyFont="1" applyFill="1" applyBorder="1" applyAlignment="1">
      <alignment horizontal="center" vertical="center"/>
    </xf>
    <xf numFmtId="0" fontId="6" fillId="16" borderId="41" xfId="0" applyFont="1" applyFill="1" applyBorder="1" applyAlignment="1">
      <alignment horizontal="center" vertical="center" wrapText="1"/>
    </xf>
    <xf numFmtId="165" fontId="7" fillId="3" borderId="13" xfId="0" applyNumberFormat="1" applyFont="1" applyFill="1" applyBorder="1" applyAlignment="1">
      <alignment horizontal="right" vertical="center" wrapText="1"/>
    </xf>
    <xf numFmtId="165" fontId="7" fillId="7" borderId="13" xfId="0" applyNumberFormat="1" applyFont="1" applyFill="1" applyBorder="1" applyAlignment="1">
      <alignment horizontal="right" vertical="center" wrapText="1"/>
    </xf>
    <xf numFmtId="0" fontId="54" fillId="9" borderId="20" xfId="0" applyFont="1" applyFill="1" applyBorder="1" applyAlignment="1">
      <alignment horizontal="left" vertical="center" wrapText="1"/>
    </xf>
    <xf numFmtId="0" fontId="54" fillId="9" borderId="29" xfId="0" applyFont="1" applyFill="1" applyBorder="1" applyAlignment="1">
      <alignment horizontal="left" vertical="center" wrapText="1"/>
    </xf>
    <xf numFmtId="0" fontId="54" fillId="9" borderId="17" xfId="0" applyFont="1" applyFill="1" applyBorder="1" applyAlignment="1">
      <alignment horizontal="left" vertical="center" wrapText="1"/>
    </xf>
    <xf numFmtId="0" fontId="54" fillId="9" borderId="18" xfId="0" applyFont="1" applyFill="1" applyBorder="1" applyAlignment="1">
      <alignment horizontal="center" vertical="center"/>
    </xf>
    <xf numFmtId="0" fontId="54" fillId="9" borderId="23" xfId="0" applyFont="1" applyFill="1" applyBorder="1" applyAlignment="1">
      <alignment horizontal="center" vertical="center"/>
    </xf>
    <xf numFmtId="0" fontId="49" fillId="0" borderId="3" xfId="0" applyFont="1" applyBorder="1" applyAlignment="1">
      <alignment horizontal="left" vertical="top"/>
    </xf>
    <xf numFmtId="0" fontId="7" fillId="0" borderId="37" xfId="0" applyFont="1" applyBorder="1" applyAlignment="1">
      <alignment horizontal="right"/>
    </xf>
    <xf numFmtId="0" fontId="49" fillId="2" borderId="0" xfId="0" applyFont="1" applyFill="1" applyAlignment="1">
      <alignment horizontal="left" vertical="top"/>
    </xf>
    <xf numFmtId="0" fontId="6" fillId="6" borderId="58" xfId="0" applyFont="1" applyFill="1" applyBorder="1" applyAlignment="1">
      <alignment horizontal="center" vertical="center" wrapText="1"/>
    </xf>
    <xf numFmtId="0" fontId="6" fillId="6" borderId="59" xfId="0" applyFont="1" applyFill="1" applyBorder="1" applyAlignment="1">
      <alignment horizontal="center" vertical="center" wrapText="1"/>
    </xf>
    <xf numFmtId="0" fontId="6" fillId="6" borderId="56" xfId="0" applyFont="1" applyFill="1" applyBorder="1" applyAlignment="1"/>
    <xf numFmtId="0" fontId="6" fillId="6" borderId="57" xfId="0" applyFont="1" applyFill="1" applyBorder="1" applyAlignment="1"/>
    <xf numFmtId="0" fontId="6" fillId="6" borderId="58" xfId="0" applyFont="1" applyFill="1" applyBorder="1" applyAlignment="1">
      <alignment horizontal="center" vertical="center"/>
    </xf>
    <xf numFmtId="0" fontId="6" fillId="6" borderId="59" xfId="0" applyFont="1" applyFill="1" applyBorder="1" applyAlignment="1">
      <alignment horizontal="center" vertical="center"/>
    </xf>
    <xf numFmtId="0" fontId="7" fillId="0" borderId="37" xfId="0" applyFont="1" applyBorder="1" applyAlignment="1">
      <alignment horizontal="right" vertical="center"/>
    </xf>
    <xf numFmtId="0" fontId="50" fillId="0" borderId="0" xfId="0" applyFont="1" applyAlignment="1">
      <alignment horizontal="left" vertical="center"/>
    </xf>
    <xf numFmtId="0" fontId="7" fillId="0" borderId="0" xfId="0" applyFont="1" applyAlignment="1">
      <alignment horizontal="center" vertical="center" wrapText="1"/>
    </xf>
    <xf numFmtId="0" fontId="50" fillId="0" borderId="3" xfId="0" applyFont="1" applyBorder="1" applyAlignment="1">
      <alignment horizontal="left" vertical="center"/>
    </xf>
    <xf numFmtId="0" fontId="7" fillId="0" borderId="3" xfId="0" applyFont="1" applyBorder="1" applyAlignment="1">
      <alignment horizontal="right" vertical="center"/>
    </xf>
    <xf numFmtId="0" fontId="7" fillId="0" borderId="0" xfId="0" applyFont="1" applyAlignment="1">
      <alignment horizontal="left" vertical="center"/>
    </xf>
    <xf numFmtId="0" fontId="7" fillId="0" borderId="0" xfId="11" applyFont="1" applyAlignment="1">
      <alignment horizontal="right" vertical="center"/>
    </xf>
    <xf numFmtId="0" fontId="7" fillId="0" borderId="0" xfId="0" applyFont="1" applyAlignment="1">
      <alignment horizontal="center" vertical="center"/>
    </xf>
    <xf numFmtId="0" fontId="9" fillId="0" borderId="0" xfId="0" applyFont="1" applyAlignment="1">
      <alignment horizontal="center" vertical="center" wrapText="1"/>
    </xf>
    <xf numFmtId="0" fontId="15" fillId="0" borderId="0" xfId="0" applyFont="1" applyAlignment="1">
      <alignment horizontal="left" vertical="center" wrapText="1"/>
    </xf>
    <xf numFmtId="166" fontId="6" fillId="6" borderId="18" xfId="1" applyNumberFormat="1" applyFont="1" applyFill="1" applyBorder="1" applyAlignment="1">
      <alignment horizontal="center" vertical="center" wrapText="1"/>
    </xf>
    <xf numFmtId="166" fontId="6" fillId="6" borderId="22" xfId="1" applyNumberFormat="1" applyFont="1" applyFill="1" applyBorder="1" applyAlignment="1">
      <alignment horizontal="center" vertical="center" wrapText="1"/>
    </xf>
    <xf numFmtId="0" fontId="50" fillId="0" borderId="3" xfId="0" applyFont="1" applyBorder="1" applyAlignment="1">
      <alignment horizontal="left" vertical="center" wrapText="1"/>
    </xf>
    <xf numFmtId="0" fontId="6" fillId="6" borderId="61"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1" xfId="0" applyFont="1" applyFill="1" applyBorder="1" applyAlignment="1">
      <alignment horizontal="center" vertical="center" wrapText="1"/>
    </xf>
    <xf numFmtId="0" fontId="6" fillId="6" borderId="63" xfId="0" applyFont="1" applyFill="1" applyBorder="1" applyAlignment="1">
      <alignment horizontal="center" vertical="center" wrapText="1"/>
    </xf>
    <xf numFmtId="0" fontId="9" fillId="0" borderId="37" xfId="0" applyFont="1" applyBorder="1" applyAlignment="1">
      <alignment horizontal="right" vertical="center"/>
    </xf>
    <xf numFmtId="0" fontId="49" fillId="0" borderId="0" xfId="0" applyFont="1" applyAlignment="1">
      <alignment horizontal="left" vertical="center" wrapText="1"/>
    </xf>
    <xf numFmtId="0" fontId="6" fillId="6" borderId="63" xfId="0" applyFont="1" applyFill="1" applyBorder="1" applyAlignment="1">
      <alignment horizontal="center" vertical="center"/>
    </xf>
    <xf numFmtId="0" fontId="6" fillId="6" borderId="60" xfId="0" applyFont="1" applyFill="1" applyBorder="1" applyAlignment="1">
      <alignment horizontal="center" vertical="center"/>
    </xf>
    <xf numFmtId="0" fontId="6" fillId="6" borderId="24" xfId="0" applyFont="1" applyFill="1" applyBorder="1" applyAlignment="1">
      <alignment horizontal="center" vertical="center"/>
    </xf>
    <xf numFmtId="0" fontId="6" fillId="6" borderId="25" xfId="0" applyFont="1" applyFill="1" applyBorder="1" applyAlignment="1">
      <alignment horizontal="center" vertical="center"/>
    </xf>
    <xf numFmtId="0" fontId="57" fillId="0" borderId="3" xfId="0" applyFont="1" applyBorder="1" applyAlignment="1">
      <alignment horizontal="left" vertical="center" wrapText="1"/>
    </xf>
    <xf numFmtId="0" fontId="6" fillId="6" borderId="27" xfId="0" applyFont="1" applyFill="1" applyBorder="1" applyAlignment="1">
      <alignment horizontal="center" vertical="center"/>
    </xf>
    <xf numFmtId="0" fontId="6" fillId="6" borderId="40"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19" xfId="0" applyFont="1" applyFill="1" applyBorder="1" applyAlignment="1">
      <alignment horizontal="center" vertical="center" wrapText="1"/>
    </xf>
    <xf numFmtId="0" fontId="6" fillId="6" borderId="64" xfId="0" applyFont="1" applyFill="1" applyBorder="1" applyAlignment="1">
      <alignment horizontal="center" vertical="center" wrapText="1"/>
    </xf>
    <xf numFmtId="0" fontId="57" fillId="0" borderId="3" xfId="0" applyFont="1" applyBorder="1" applyAlignment="1">
      <alignment horizontal="left" vertical="center"/>
    </xf>
    <xf numFmtId="0" fontId="6" fillId="6" borderId="18"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56" fillId="6" borderId="18" xfId="0" applyFont="1" applyFill="1" applyBorder="1" applyAlignment="1">
      <alignment horizontal="center" vertical="center" wrapText="1"/>
    </xf>
    <xf numFmtId="0" fontId="56" fillId="6" borderId="22" xfId="0" applyFont="1" applyFill="1" applyBorder="1" applyAlignment="1">
      <alignment horizontal="center" vertical="center" wrapText="1"/>
    </xf>
    <xf numFmtId="0" fontId="7" fillId="0" borderId="3" xfId="11" applyFont="1" applyBorder="1" applyAlignment="1">
      <alignment horizontal="right" vertical="center"/>
    </xf>
    <xf numFmtId="0" fontId="6" fillId="6" borderId="23" xfId="0" applyFont="1" applyFill="1" applyBorder="1" applyAlignment="1">
      <alignment horizontal="center" vertical="center" wrapText="1"/>
    </xf>
    <xf numFmtId="0" fontId="6" fillId="13" borderId="4" xfId="0" applyFont="1" applyFill="1" applyBorder="1" applyAlignment="1">
      <alignment horizontal="left" vertical="center" wrapText="1"/>
    </xf>
    <xf numFmtId="0" fontId="6" fillId="13" borderId="6" xfId="0" applyFont="1" applyFill="1" applyBorder="1" applyAlignment="1">
      <alignment horizontal="left" vertical="center" wrapText="1"/>
    </xf>
    <xf numFmtId="0" fontId="6" fillId="6" borderId="102" xfId="0" applyFont="1" applyFill="1" applyBorder="1" applyAlignment="1">
      <alignment horizontal="center" vertical="center" wrapText="1"/>
    </xf>
    <xf numFmtId="0" fontId="6" fillId="6" borderId="68" xfId="0" applyFont="1" applyFill="1" applyBorder="1" applyAlignment="1">
      <alignment horizontal="center" vertical="center" wrapText="1"/>
    </xf>
    <xf numFmtId="0" fontId="6" fillId="6" borderId="105" xfId="0" applyFont="1" applyFill="1" applyBorder="1" applyAlignment="1">
      <alignment horizontal="center" vertical="center" wrapText="1"/>
    </xf>
    <xf numFmtId="0" fontId="6" fillId="6" borderId="103" xfId="0" applyFont="1" applyFill="1" applyBorder="1" applyAlignment="1">
      <alignment horizontal="center" vertical="center" wrapText="1"/>
    </xf>
    <xf numFmtId="0" fontId="6" fillId="6" borderId="106" xfId="0" applyFont="1" applyFill="1" applyBorder="1" applyAlignment="1">
      <alignment horizontal="center" vertical="center" wrapText="1"/>
    </xf>
    <xf numFmtId="166" fontId="6" fillId="6" borderId="103" xfId="1" applyNumberFormat="1" applyFont="1" applyFill="1" applyBorder="1" applyAlignment="1">
      <alignment horizontal="center" vertical="center" wrapText="1"/>
    </xf>
    <xf numFmtId="166" fontId="6" fillId="6" borderId="106" xfId="1" applyNumberFormat="1" applyFont="1" applyFill="1" applyBorder="1" applyAlignment="1">
      <alignment horizontal="center" vertical="center" wrapText="1"/>
    </xf>
    <xf numFmtId="0" fontId="6" fillId="6" borderId="104" xfId="0" applyFont="1" applyFill="1" applyBorder="1" applyAlignment="1">
      <alignment horizontal="center" vertical="center" wrapText="1"/>
    </xf>
    <xf numFmtId="0" fontId="6" fillId="6" borderId="67" xfId="0" applyFont="1" applyFill="1" applyBorder="1" applyAlignment="1">
      <alignment horizontal="center" vertical="center" wrapText="1"/>
    </xf>
    <xf numFmtId="0" fontId="6" fillId="6" borderId="107" xfId="0" applyFont="1" applyFill="1" applyBorder="1" applyAlignment="1">
      <alignment horizontal="center" vertical="center" wrapText="1"/>
    </xf>
    <xf numFmtId="0" fontId="40" fillId="0" borderId="0" xfId="0" applyFont="1" applyAlignment="1">
      <alignment horizontal="left" vertical="center" wrapText="1"/>
    </xf>
    <xf numFmtId="166" fontId="6" fillId="6" borderId="104" xfId="1" applyNumberFormat="1" applyFont="1" applyFill="1" applyBorder="1" applyAlignment="1">
      <alignment horizontal="center" vertical="center" wrapText="1"/>
    </xf>
    <xf numFmtId="166" fontId="6" fillId="6" borderId="67" xfId="1" applyNumberFormat="1" applyFont="1" applyFill="1" applyBorder="1" applyAlignment="1">
      <alignment horizontal="center" vertical="center" wrapText="1"/>
    </xf>
    <xf numFmtId="166" fontId="6" fillId="6" borderId="107" xfId="1" applyNumberFormat="1" applyFont="1" applyFill="1" applyBorder="1" applyAlignment="1">
      <alignment horizontal="center" vertical="center" wrapText="1"/>
    </xf>
    <xf numFmtId="0" fontId="6" fillId="13" borderId="4" xfId="0" applyFont="1" applyFill="1" applyBorder="1" applyAlignment="1">
      <alignment horizontal="left" vertical="center"/>
    </xf>
    <xf numFmtId="0" fontId="6" fillId="13" borderId="6" xfId="0" applyFont="1" applyFill="1" applyBorder="1" applyAlignment="1">
      <alignment horizontal="lef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6" fillId="13" borderId="46" xfId="0" applyFont="1" applyFill="1" applyBorder="1" applyAlignment="1">
      <alignment horizontal="left" vertical="center" wrapText="1"/>
    </xf>
    <xf numFmtId="0" fontId="6" fillId="13" borderId="47" xfId="0" applyFont="1" applyFill="1" applyBorder="1" applyAlignment="1">
      <alignment horizontal="left" vertical="center" wrapText="1"/>
    </xf>
    <xf numFmtId="0" fontId="46" fillId="0" borderId="0" xfId="0" applyFont="1" applyAlignment="1">
      <alignment horizontal="left" vertical="center" wrapText="1"/>
    </xf>
    <xf numFmtId="166" fontId="6" fillId="6" borderId="66" xfId="1" applyNumberFormat="1" applyFont="1" applyFill="1" applyBorder="1" applyAlignment="1">
      <alignment horizontal="center" vertical="center"/>
    </xf>
    <xf numFmtId="166" fontId="6" fillId="6" borderId="139" xfId="1" applyNumberFormat="1" applyFont="1" applyFill="1" applyBorder="1" applyAlignment="1">
      <alignment horizontal="center" vertical="center"/>
    </xf>
    <xf numFmtId="166" fontId="9" fillId="0" borderId="0" xfId="1" applyNumberFormat="1" applyFont="1" applyFill="1" applyBorder="1" applyAlignment="1">
      <alignment horizontal="center" vertical="center"/>
    </xf>
    <xf numFmtId="0" fontId="6" fillId="6" borderId="129" xfId="0" applyFont="1" applyFill="1" applyBorder="1" applyAlignment="1">
      <alignment horizontal="center" vertical="center"/>
    </xf>
    <xf numFmtId="0" fontId="6" fillId="6" borderId="130" xfId="0" applyFont="1" applyFill="1" applyBorder="1" applyAlignment="1">
      <alignment horizontal="center" vertical="center"/>
    </xf>
    <xf numFmtId="0" fontId="6" fillId="6" borderId="131" xfId="0" applyFont="1" applyFill="1" applyBorder="1" applyAlignment="1">
      <alignment horizontal="center" vertical="center"/>
    </xf>
    <xf numFmtId="0" fontId="6" fillId="6" borderId="128" xfId="0" applyFont="1" applyFill="1" applyBorder="1" applyAlignment="1">
      <alignment horizontal="center" vertical="center"/>
    </xf>
    <xf numFmtId="0" fontId="6" fillId="6" borderId="65" xfId="0" applyFont="1" applyFill="1" applyBorder="1" applyAlignment="1">
      <alignment horizontal="center" vertical="center"/>
    </xf>
    <xf numFmtId="0" fontId="6" fillId="6" borderId="127" xfId="0" applyFont="1" applyFill="1" applyBorder="1" applyAlignment="1">
      <alignment horizontal="center" vertical="center"/>
    </xf>
    <xf numFmtId="0" fontId="6" fillId="6" borderId="132" xfId="0" applyFont="1" applyFill="1" applyBorder="1" applyAlignment="1">
      <alignment horizontal="center" vertical="center"/>
    </xf>
    <xf numFmtId="0" fontId="6" fillId="6" borderId="133" xfId="0" applyFont="1" applyFill="1" applyBorder="1" applyAlignment="1">
      <alignment horizontal="center" vertical="center"/>
    </xf>
    <xf numFmtId="166" fontId="6" fillId="6" borderId="61" xfId="1" applyNumberFormat="1" applyFont="1" applyFill="1" applyBorder="1" applyAlignment="1">
      <alignment horizontal="center" vertical="center"/>
    </xf>
    <xf numFmtId="166" fontId="6" fillId="6" borderId="63" xfId="1" applyNumberFormat="1" applyFont="1" applyFill="1" applyBorder="1" applyAlignment="1">
      <alignment horizontal="center" vertical="center"/>
    </xf>
    <xf numFmtId="166" fontId="6" fillId="6" borderId="132" xfId="1" applyNumberFormat="1" applyFont="1" applyFill="1" applyBorder="1" applyAlignment="1">
      <alignment horizontal="center" vertical="center"/>
    </xf>
    <xf numFmtId="166" fontId="6" fillId="6" borderId="133" xfId="1" applyNumberFormat="1" applyFont="1" applyFill="1" applyBorder="1" applyAlignment="1">
      <alignment horizontal="center" vertical="center"/>
    </xf>
    <xf numFmtId="0" fontId="6" fillId="6" borderId="137" xfId="0" applyFont="1" applyFill="1" applyBorder="1" applyAlignment="1">
      <alignment horizontal="center" vertical="center" wrapText="1"/>
    </xf>
    <xf numFmtId="0" fontId="6" fillId="6" borderId="113" xfId="0" applyFont="1" applyFill="1" applyBorder="1" applyAlignment="1">
      <alignment horizontal="center" vertical="center"/>
    </xf>
    <xf numFmtId="0" fontId="6" fillId="6" borderId="114" xfId="0" applyFont="1" applyFill="1" applyBorder="1" applyAlignment="1">
      <alignment horizontal="center" vertical="center"/>
    </xf>
    <xf numFmtId="0" fontId="6" fillId="6" borderId="115" xfId="0" applyFont="1" applyFill="1" applyBorder="1" applyAlignment="1">
      <alignment horizontal="center" vertical="center"/>
    </xf>
    <xf numFmtId="0" fontId="6" fillId="6" borderId="138" xfId="0" applyFont="1" applyFill="1" applyBorder="1" applyAlignment="1">
      <alignment horizontal="center" vertical="center"/>
    </xf>
    <xf numFmtId="0" fontId="6" fillId="6" borderId="19" xfId="0" applyFont="1" applyFill="1" applyBorder="1" applyAlignment="1">
      <alignment horizontal="center" vertical="center"/>
    </xf>
    <xf numFmtId="0" fontId="6" fillId="6" borderId="31" xfId="0" applyFont="1" applyFill="1" applyBorder="1" applyAlignment="1">
      <alignment horizontal="center" vertical="center"/>
    </xf>
    <xf numFmtId="166" fontId="6" fillId="6" borderId="138" xfId="1" applyNumberFormat="1" applyFont="1" applyFill="1" applyBorder="1" applyAlignment="1">
      <alignment horizontal="center" vertical="center" wrapText="1"/>
    </xf>
    <xf numFmtId="166" fontId="6" fillId="6" borderId="0" xfId="1" applyNumberFormat="1" applyFont="1" applyFill="1" applyBorder="1" applyAlignment="1">
      <alignment horizontal="center" vertical="center"/>
    </xf>
    <xf numFmtId="166" fontId="6" fillId="6" borderId="38" xfId="1" applyNumberFormat="1" applyFont="1" applyFill="1" applyBorder="1" applyAlignment="1">
      <alignment horizontal="center" vertical="center"/>
    </xf>
    <xf numFmtId="0" fontId="9" fillId="0" borderId="0" xfId="0" applyFont="1" applyAlignment="1">
      <alignment horizontal="center" vertical="center"/>
    </xf>
    <xf numFmtId="0" fontId="6" fillId="6" borderId="106" xfId="0" applyFont="1" applyFill="1" applyBorder="1" applyAlignment="1">
      <alignment horizontal="center" vertical="center"/>
    </xf>
    <xf numFmtId="166" fontId="6" fillId="6" borderId="107" xfId="1" applyNumberFormat="1" applyFont="1" applyFill="1" applyBorder="1" applyAlignment="1">
      <alignment horizontal="center" vertical="center"/>
    </xf>
    <xf numFmtId="166" fontId="6" fillId="6" borderId="18" xfId="1" applyNumberFormat="1" applyFont="1" applyFill="1" applyBorder="1" applyAlignment="1">
      <alignment horizontal="center" vertical="center"/>
    </xf>
    <xf numFmtId="166" fontId="6" fillId="6" borderId="106" xfId="1" applyNumberFormat="1" applyFont="1" applyFill="1" applyBorder="1" applyAlignment="1">
      <alignment horizontal="center" vertical="center"/>
    </xf>
    <xf numFmtId="0" fontId="7" fillId="0" borderId="10" xfId="11" applyFont="1" applyBorder="1" applyAlignment="1">
      <alignment horizontal="right" vertical="center"/>
    </xf>
    <xf numFmtId="166" fontId="45" fillId="0" borderId="0" xfId="1" applyNumberFormat="1" applyFont="1" applyFill="1" applyBorder="1" applyAlignment="1">
      <alignment horizontal="center" vertical="center"/>
    </xf>
    <xf numFmtId="166" fontId="7" fillId="0" borderId="10" xfId="1" applyNumberFormat="1" applyFont="1" applyFill="1" applyBorder="1" applyAlignment="1">
      <alignment horizontal="right" vertical="center"/>
    </xf>
    <xf numFmtId="166" fontId="7" fillId="0" borderId="0" xfId="1" applyNumberFormat="1" applyFont="1" applyFill="1" applyBorder="1" applyAlignment="1">
      <alignment horizontal="right" vertical="center"/>
    </xf>
    <xf numFmtId="0" fontId="5" fillId="0" borderId="0" xfId="0" applyFont="1" applyFill="1" applyAlignment="1">
      <alignment vertical="center"/>
    </xf>
    <xf numFmtId="0" fontId="9" fillId="0" borderId="0" xfId="0" applyFont="1" applyFill="1" applyAlignment="1">
      <alignment horizontal="center" vertical="center"/>
    </xf>
    <xf numFmtId="0" fontId="10" fillId="0" borderId="0" xfId="0" applyFont="1" applyFill="1" applyAlignment="1">
      <alignment vertical="center"/>
    </xf>
    <xf numFmtId="166" fontId="10" fillId="0" borderId="0" xfId="0" applyNumberFormat="1" applyFont="1" applyFill="1" applyAlignment="1">
      <alignment vertical="center"/>
    </xf>
    <xf numFmtId="166" fontId="9" fillId="0" borderId="0" xfId="0" applyNumberFormat="1" applyFont="1" applyFill="1" applyAlignment="1">
      <alignment vertical="center"/>
    </xf>
    <xf numFmtId="43" fontId="9" fillId="0" borderId="0" xfId="0" applyNumberFormat="1" applyFont="1" applyFill="1" applyAlignment="1">
      <alignment horizontal="center" vertical="center"/>
    </xf>
    <xf numFmtId="43" fontId="10" fillId="0" borderId="0" xfId="0" applyNumberFormat="1" applyFont="1" applyFill="1" applyAlignment="1">
      <alignment vertical="center"/>
    </xf>
  </cellXfs>
  <cellStyles count="14">
    <cellStyle name="Comma" xfId="1" builtinId="3"/>
    <cellStyle name="Comma 10" xfId="3"/>
    <cellStyle name="Comma 7" xfId="12"/>
    <cellStyle name="Comma 74" xfId="6"/>
    <cellStyle name="Comma 75" xfId="7"/>
    <cellStyle name="Comma 79" xfId="5"/>
    <cellStyle name="Comma 8" xfId="13"/>
    <cellStyle name="Comma 98" xfId="4"/>
    <cellStyle name="Hyperlink" xfId="9" builtinId="8"/>
    <cellStyle name="Hyperlink 2" xfId="10"/>
    <cellStyle name="Normal" xfId="0" builtinId="0"/>
    <cellStyle name="Normal 11 6" xfId="11"/>
    <cellStyle name="Normal 2" xfId="8"/>
    <cellStyle name="Percent" xfId="2" builtinId="5"/>
  </cellStyles>
  <dxfs count="0"/>
  <tableStyles count="0" defaultTableStyle="TableStyleMedium2" defaultPivotStyle="PivotStyleLight16"/>
  <colors>
    <mruColors>
      <color rgb="FF99CCFF"/>
      <color rgb="FFCCFFFF"/>
      <color rgb="FF33CC33"/>
      <color rgb="FF00CC00"/>
      <color rgb="FF009900"/>
      <color rgb="FF66FF66"/>
      <color rgb="FF2929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strRef>
              <c:f>'1.Market Share'!$I$5:$I$7</c:f>
              <c:strCache>
                <c:ptCount val="3"/>
                <c:pt idx="0">
                  <c:v>2023 (a)</c:v>
                </c:pt>
                <c:pt idx="1">
                  <c:v>Gross Written Premium</c:v>
                </c:pt>
                <c:pt idx="2">
                  <c:v>(LKR '000)</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4BF-45AB-8669-3380A9F184C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14BF-45AB-8669-3380A9F184C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14BF-45AB-8669-3380A9F184C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14BF-45AB-8669-3380A9F184C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14BF-45AB-8669-3380A9F184C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14BF-45AB-8669-3380A9F184C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14BF-45AB-8669-3380A9F184C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14BF-45AB-8669-3380A9F184C0}"/>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14BF-45AB-8669-3380A9F184C0}"/>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14BF-45AB-8669-3380A9F184C0}"/>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5-14BF-45AB-8669-3380A9F184C0}"/>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7-14BF-45AB-8669-3380A9F184C0}"/>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14BF-45AB-8669-3380A9F184C0}"/>
              </c:ext>
            </c:extLst>
          </c:dPt>
          <c:dPt>
            <c:idx val="13"/>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B-14BF-45AB-8669-3380A9F184C0}"/>
              </c:ext>
            </c:extLst>
          </c:dPt>
          <c:dLbls>
            <c:dLbl>
              <c:idx val="7"/>
              <c:layout>
                <c:manualLayout>
                  <c:x val="3.5607732878077721E-3"/>
                  <c:y val="1.208250789916039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4BF-45AB-8669-3380A9F184C0}"/>
                </c:ext>
              </c:extLst>
            </c:dLbl>
            <c:dLbl>
              <c:idx val="8"/>
              <c:layout>
                <c:manualLayout>
                  <c:x val="1.6468541409129768E-2"/>
                  <c:y val="1.7262084682478759E-3"/>
                </c:manualLayout>
              </c:layout>
              <c:showLegendKey val="0"/>
              <c:showVal val="0"/>
              <c:showCatName val="1"/>
              <c:showSerName val="0"/>
              <c:showPercent val="1"/>
              <c:showBubbleSize val="0"/>
              <c:extLst>
                <c:ext xmlns:c15="http://schemas.microsoft.com/office/drawing/2012/chart" uri="{CE6537A1-D6FC-4f65-9D91-7224C49458BB}">
                  <c15:layout>
                    <c:manualLayout>
                      <c:w val="3.338042713017654E-2"/>
                      <c:h val="4.3309063212854375E-2"/>
                    </c:manualLayout>
                  </c15:layout>
                </c:ext>
                <c:ext xmlns:c16="http://schemas.microsoft.com/office/drawing/2014/chart" uri="{C3380CC4-5D6E-409C-BE32-E72D297353CC}">
                  <c16:uniqueId val="{00000011-14BF-45AB-8669-3380A9F184C0}"/>
                </c:ext>
              </c:extLst>
            </c:dLbl>
            <c:dLbl>
              <c:idx val="9"/>
              <c:layout>
                <c:manualLayout>
                  <c:x val="-8.9019332195194954E-3"/>
                  <c:y val="8.6303627851144413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14BF-45AB-8669-3380A9F184C0}"/>
                </c:ext>
              </c:extLst>
            </c:dLbl>
            <c:dLbl>
              <c:idx val="11"/>
              <c:layout>
                <c:manualLayout>
                  <c:x val="-1.7796845782343735E-3"/>
                  <c:y val="-5.203324336999578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14BF-45AB-8669-3380A9F184C0}"/>
                </c:ext>
              </c:extLst>
            </c:dLbl>
            <c:spPr>
              <a:solidFill>
                <a:schemeClr val="tx2">
                  <a:lumMod val="5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'1.Market Share'!$B$8:$B$21</c:f>
              <c:strCache>
                <c:ptCount val="14"/>
                <c:pt idx="0">
                  <c:v>Allianz Gen.</c:v>
                </c:pt>
                <c:pt idx="1">
                  <c:v>Amana Gen.</c:v>
                </c:pt>
                <c:pt idx="2">
                  <c:v>Ceylinco Gen.</c:v>
                </c:pt>
                <c:pt idx="3">
                  <c:v>Continental</c:v>
                </c:pt>
                <c:pt idx="4">
                  <c:v>Cooperative Gen.</c:v>
                </c:pt>
                <c:pt idx="5">
                  <c:v>Fairfirst</c:v>
                </c:pt>
                <c:pt idx="6">
                  <c:v>HNB Gen.</c:v>
                </c:pt>
                <c:pt idx="7">
                  <c:v>LOLC Gen.</c:v>
                </c:pt>
                <c:pt idx="8">
                  <c:v>MBSL</c:v>
                </c:pt>
                <c:pt idx="9">
                  <c:v>Orient</c:v>
                </c:pt>
                <c:pt idx="10">
                  <c:v>People’s</c:v>
                </c:pt>
                <c:pt idx="11">
                  <c:v>Sanasa Gen.</c:v>
                </c:pt>
                <c:pt idx="12">
                  <c:v>SLIC</c:v>
                </c:pt>
                <c:pt idx="13">
                  <c:v>NITF</c:v>
                </c:pt>
              </c:strCache>
            </c:strRef>
          </c:cat>
          <c:val>
            <c:numRef>
              <c:f>'1.Market Share'!$I$8:$I$21</c:f>
              <c:numCache>
                <c:formatCode>_(* #,##0.0_);_(* \(#,##0.0\);_(* "-"??_);_(@_)</c:formatCode>
                <c:ptCount val="14"/>
                <c:pt idx="0">
                  <c:v>10793731.584420001</c:v>
                </c:pt>
                <c:pt idx="1">
                  <c:v>3343699.5478266249</c:v>
                </c:pt>
                <c:pt idx="2">
                  <c:v>22798280</c:v>
                </c:pt>
                <c:pt idx="3">
                  <c:v>8794091.0624499992</c:v>
                </c:pt>
                <c:pt idx="4">
                  <c:v>4310763.9324600007</c:v>
                </c:pt>
                <c:pt idx="5">
                  <c:v>12117651.638524806</c:v>
                </c:pt>
                <c:pt idx="6">
                  <c:v>7271154.808012059</c:v>
                </c:pt>
                <c:pt idx="7">
                  <c:v>8259507.8927628845</c:v>
                </c:pt>
                <c:pt idx="8">
                  <c:v>683940.42610416492</c:v>
                </c:pt>
                <c:pt idx="9">
                  <c:v>2763650.4735834715</c:v>
                </c:pt>
                <c:pt idx="10">
                  <c:v>4514675.2237800015</c:v>
                </c:pt>
                <c:pt idx="11">
                  <c:v>1629115.2056984007</c:v>
                </c:pt>
                <c:pt idx="12">
                  <c:v>21675008.589279998</c:v>
                </c:pt>
                <c:pt idx="13">
                  <c:v>15578576.505060004</c:v>
                </c:pt>
              </c:numCache>
            </c:numRef>
          </c:val>
          <c:extLst>
            <c:ext xmlns:c16="http://schemas.microsoft.com/office/drawing/2014/chart" uri="{C3380CC4-5D6E-409C-BE32-E72D297353CC}">
              <c16:uniqueId val="{0000001C-14BF-45AB-8669-3380A9F184C0}"/>
            </c:ext>
          </c:extLst>
        </c:ser>
        <c:ser>
          <c:idx val="1"/>
          <c:order val="1"/>
          <c:tx>
            <c:strRef>
              <c:f>'1.Market Share'!$K$5:$K$7</c:f>
              <c:strCache>
                <c:ptCount val="3"/>
                <c:pt idx="0">
                  <c:v>2024 (b)</c:v>
                </c:pt>
                <c:pt idx="1">
                  <c:v>Gross Written Premium</c:v>
                </c:pt>
                <c:pt idx="2">
                  <c:v>(LKR '000)</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47-14BF-45AB-8669-3380A9F184C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48-14BF-45AB-8669-3380A9F184C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49-14BF-45AB-8669-3380A9F184C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4A-14BF-45AB-8669-3380A9F184C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4B-14BF-45AB-8669-3380A9F184C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4C-14BF-45AB-8669-3380A9F184C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4D-14BF-45AB-8669-3380A9F184C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4E-14BF-45AB-8669-3380A9F184C0}"/>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4F-14BF-45AB-8669-3380A9F184C0}"/>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50-14BF-45AB-8669-3380A9F184C0}"/>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51-14BF-45AB-8669-3380A9F184C0}"/>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52-14BF-45AB-8669-3380A9F184C0}"/>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53-14BF-45AB-8669-3380A9F184C0}"/>
              </c:ext>
            </c:extLst>
          </c:dPt>
          <c:dPt>
            <c:idx val="13"/>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54-14BF-45AB-8669-3380A9F184C0}"/>
              </c:ext>
            </c:extLst>
          </c:dPt>
          <c:dLbls>
            <c:dLbl>
              <c:idx val="0"/>
              <c:layout>
                <c:manualLayout>
                  <c:x val="7.1816175673912713E-2"/>
                  <c:y val="-0.10672152858443336"/>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7-14BF-45AB-8669-3380A9F184C0}"/>
                </c:ext>
              </c:extLst>
            </c:dLbl>
            <c:dLbl>
              <c:idx val="1"/>
              <c:layout>
                <c:manualLayout>
                  <c:x val="9.3689477522590506E-2"/>
                  <c:y val="-9.388657878439352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8-14BF-45AB-8669-3380A9F184C0}"/>
                </c:ext>
              </c:extLst>
            </c:dLbl>
            <c:dLbl>
              <c:idx val="2"/>
              <c:layout>
                <c:manualLayout>
                  <c:x val="9.8221325956833222E-2"/>
                  <c:y val="-3.8981332970024998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9-14BF-45AB-8669-3380A9F184C0}"/>
                </c:ext>
              </c:extLst>
            </c:dLbl>
            <c:dLbl>
              <c:idx val="3"/>
              <c:layout>
                <c:manualLayout>
                  <c:x val="0.1294436988055068"/>
                  <c:y val="2.6659466329140999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A-14BF-45AB-8669-3380A9F184C0}"/>
                </c:ext>
              </c:extLst>
            </c:dLbl>
            <c:dLbl>
              <c:idx val="4"/>
              <c:layout>
                <c:manualLayout>
                  <c:x val="8.6202874377225902E-2"/>
                  <c:y val="0.11382584449486571"/>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B-14BF-45AB-8669-3380A9F184C0}"/>
                </c:ext>
              </c:extLst>
            </c:dLbl>
            <c:dLbl>
              <c:idx val="5"/>
              <c:layout>
                <c:manualLayout>
                  <c:x val="6.287869423670292E-2"/>
                  <c:y val="0.10979441372172419"/>
                </c:manualLayout>
              </c:layout>
              <c:showLegendKey val="0"/>
              <c:showVal val="0"/>
              <c:showCatName val="1"/>
              <c:showSerName val="0"/>
              <c:showPercent val="1"/>
              <c:showBubbleSize val="0"/>
              <c:extLst>
                <c:ext xmlns:c15="http://schemas.microsoft.com/office/drawing/2012/chart" uri="{CE6537A1-D6FC-4f65-9D91-7224C49458BB}">
                  <c15:layout>
                    <c:manualLayout>
                      <c:w val="8.4604099087445581E-2"/>
                      <c:h val="5.1327181272870802E-2"/>
                    </c:manualLayout>
                  </c15:layout>
                </c:ext>
                <c:ext xmlns:c16="http://schemas.microsoft.com/office/drawing/2014/chart" uri="{C3380CC4-5D6E-409C-BE32-E72D297353CC}">
                  <c16:uniqueId val="{0000004C-14BF-45AB-8669-3380A9F184C0}"/>
                </c:ext>
              </c:extLst>
            </c:dLbl>
            <c:dLbl>
              <c:idx val="6"/>
              <c:layout>
                <c:manualLayout>
                  <c:x val="-8.6260343609514817E-3"/>
                  <c:y val="0.110912721067324"/>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D-14BF-45AB-8669-3380A9F184C0}"/>
                </c:ext>
              </c:extLst>
            </c:dLbl>
            <c:dLbl>
              <c:idx val="7"/>
              <c:layout>
                <c:manualLayout>
                  <c:x val="-6.0396266915557148E-2"/>
                  <c:y val="0.12757492445036975"/>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E-14BF-45AB-8669-3380A9F184C0}"/>
                </c:ext>
              </c:extLst>
            </c:dLbl>
            <c:dLbl>
              <c:idx val="8"/>
              <c:layout>
                <c:manualLayout>
                  <c:x val="-9.2302308032552571E-2"/>
                  <c:y val="0.10730078479444696"/>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F-14BF-45AB-8669-3380A9F184C0}"/>
                </c:ext>
              </c:extLst>
            </c:dLbl>
            <c:dLbl>
              <c:idx val="9"/>
              <c:layout>
                <c:manualLayout>
                  <c:x val="-0.13231983849533555"/>
                  <c:y val="5.7911997402581315E-2"/>
                </c:manualLayout>
              </c:layout>
              <c:showLegendKey val="0"/>
              <c:showVal val="0"/>
              <c:showCatName val="1"/>
              <c:showSerName val="0"/>
              <c:showPercent val="1"/>
              <c:showBubbleSize val="0"/>
              <c:extLst>
                <c:ext xmlns:c15="http://schemas.microsoft.com/office/drawing/2012/chart" uri="{CE6537A1-D6FC-4f65-9D91-7224C49458BB}">
                  <c15:layout>
                    <c:manualLayout>
                      <c:w val="6.3156416736871668E-2"/>
                      <c:h val="5.1327181272870802E-2"/>
                    </c:manualLayout>
                  </c15:layout>
                </c:ext>
                <c:ext xmlns:c16="http://schemas.microsoft.com/office/drawing/2014/chart" uri="{C3380CC4-5D6E-409C-BE32-E72D297353CC}">
                  <c16:uniqueId val="{00000050-14BF-45AB-8669-3380A9F184C0}"/>
                </c:ext>
              </c:extLst>
            </c:dLbl>
            <c:dLbl>
              <c:idx val="10"/>
              <c:layout>
                <c:manualLayout>
                  <c:x val="-0.12830541838429049"/>
                  <c:y val="3.625998201195766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51-14BF-45AB-8669-3380A9F184C0}"/>
                </c:ext>
              </c:extLst>
            </c:dLbl>
            <c:dLbl>
              <c:idx val="11"/>
              <c:layout>
                <c:manualLayout>
                  <c:x val="-0.12708268741325435"/>
                  <c:y val="-1.7162790306073004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52-14BF-45AB-8669-3380A9F184C0}"/>
                </c:ext>
              </c:extLst>
            </c:dLbl>
            <c:dLbl>
              <c:idx val="12"/>
              <c:layout>
                <c:manualLayout>
                  <c:x val="-0.12752632963844979"/>
                  <c:y val="-3.8360435486377562E-2"/>
                </c:manualLayout>
              </c:layout>
              <c:showLegendKey val="0"/>
              <c:showVal val="0"/>
              <c:showCatName val="1"/>
              <c:showSerName val="0"/>
              <c:showPercent val="1"/>
              <c:showBubbleSize val="0"/>
              <c:extLst>
                <c:ext xmlns:c15="http://schemas.microsoft.com/office/drawing/2012/chart" uri="{CE6537A1-D6FC-4f65-9D91-7224C49458BB}">
                  <c15:layout>
                    <c:manualLayout>
                      <c:w val="4.6742488065150238E-2"/>
                      <c:h val="5.1327181272870802E-2"/>
                    </c:manualLayout>
                  </c15:layout>
                </c:ext>
                <c:ext xmlns:c16="http://schemas.microsoft.com/office/drawing/2014/chart" uri="{C3380CC4-5D6E-409C-BE32-E72D297353CC}">
                  <c16:uniqueId val="{00000053-14BF-45AB-8669-3380A9F184C0}"/>
                </c:ext>
              </c:extLst>
            </c:dLbl>
            <c:dLbl>
              <c:idx val="13"/>
              <c:layout>
                <c:manualLayout>
                  <c:x val="-0.12095972997056918"/>
                  <c:y val="-9.0277771634170917E-2"/>
                </c:manualLayout>
              </c:layout>
              <c:numFmt formatCode="0.0%" sourceLinked="0"/>
              <c:spPr>
                <a:solidFill>
                  <a:schemeClr val="bg1">
                    <a:lumMod val="95000"/>
                  </a:schemeClr>
                </a:solid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1014456701758109"/>
                      <c:h val="6.2562609497505042E-2"/>
                    </c:manualLayout>
                  </c15:layout>
                </c:ext>
                <c:ext xmlns:c16="http://schemas.microsoft.com/office/drawing/2014/chart" uri="{C3380CC4-5D6E-409C-BE32-E72D297353CC}">
                  <c16:uniqueId val="{00000054-14BF-45AB-8669-3380A9F184C0}"/>
                </c:ext>
              </c:extLst>
            </c:dLbl>
            <c:numFmt formatCode="0.0%" sourceLinked="0"/>
            <c:spPr>
              <a:solidFill>
                <a:schemeClr val="bg1">
                  <a:lumMod val="95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'1.Market Share'!$B$8:$B$21</c:f>
              <c:strCache>
                <c:ptCount val="14"/>
                <c:pt idx="0">
                  <c:v>Allianz Gen.</c:v>
                </c:pt>
                <c:pt idx="1">
                  <c:v>Amana Gen.</c:v>
                </c:pt>
                <c:pt idx="2">
                  <c:v>Ceylinco Gen.</c:v>
                </c:pt>
                <c:pt idx="3">
                  <c:v>Continental</c:v>
                </c:pt>
                <c:pt idx="4">
                  <c:v>Cooperative Gen.</c:v>
                </c:pt>
                <c:pt idx="5">
                  <c:v>Fairfirst</c:v>
                </c:pt>
                <c:pt idx="6">
                  <c:v>HNB Gen.</c:v>
                </c:pt>
                <c:pt idx="7">
                  <c:v>LOLC Gen.</c:v>
                </c:pt>
                <c:pt idx="8">
                  <c:v>MBSL</c:v>
                </c:pt>
                <c:pt idx="9">
                  <c:v>Orient</c:v>
                </c:pt>
                <c:pt idx="10">
                  <c:v>People’s</c:v>
                </c:pt>
                <c:pt idx="11">
                  <c:v>Sanasa Gen.</c:v>
                </c:pt>
                <c:pt idx="12">
                  <c:v>SLIC</c:v>
                </c:pt>
                <c:pt idx="13">
                  <c:v>NITF</c:v>
                </c:pt>
              </c:strCache>
            </c:strRef>
          </c:cat>
          <c:val>
            <c:numRef>
              <c:f>'1.Market Share'!$K$8:$K$21</c:f>
              <c:numCache>
                <c:formatCode>_(* #,##0_);_(* \(#,##0\);_(* "-"??_);_(@_)</c:formatCode>
                <c:ptCount val="14"/>
                <c:pt idx="0">
                  <c:v>12335171.059990006</c:v>
                </c:pt>
                <c:pt idx="1">
                  <c:v>4348627.0534410905</c:v>
                </c:pt>
                <c:pt idx="2">
                  <c:v>21501148</c:v>
                </c:pt>
                <c:pt idx="3">
                  <c:v>9717863.0003500003</c:v>
                </c:pt>
                <c:pt idx="4">
                  <c:v>3680679.6664499999</c:v>
                </c:pt>
                <c:pt idx="5">
                  <c:v>10259036.773150001</c:v>
                </c:pt>
                <c:pt idx="6">
                  <c:v>7154918.1380132772</c:v>
                </c:pt>
                <c:pt idx="7">
                  <c:v>9182930.3699999992</c:v>
                </c:pt>
                <c:pt idx="8">
                  <c:v>469763.97856015479</c:v>
                </c:pt>
                <c:pt idx="9">
                  <c:v>2688566.9516960797</c:v>
                </c:pt>
                <c:pt idx="10">
                  <c:v>5755053.6515799994</c:v>
                </c:pt>
                <c:pt idx="11">
                  <c:v>2293412.833937502</c:v>
                </c:pt>
                <c:pt idx="12">
                  <c:v>22251689.309389997</c:v>
                </c:pt>
                <c:pt idx="13">
                  <c:v>26523359.884629998</c:v>
                </c:pt>
              </c:numCache>
            </c:numRef>
          </c:val>
          <c:extLst>
            <c:ext xmlns:c16="http://schemas.microsoft.com/office/drawing/2014/chart" uri="{C3380CC4-5D6E-409C-BE32-E72D297353CC}">
              <c16:uniqueId val="{0000003A-14BF-45AB-8669-3380A9F184C0}"/>
            </c:ext>
          </c:extLst>
        </c:ser>
        <c:dLbls>
          <c:showLegendKey val="0"/>
          <c:showVal val="0"/>
          <c:showCatName val="1"/>
          <c:showSerName val="0"/>
          <c:showPercent val="1"/>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stacked"/>
        <c:varyColors val="0"/>
        <c:ser>
          <c:idx val="1"/>
          <c:order val="1"/>
          <c:tx>
            <c:strRef>
              <c:f>'3.Reinsurance &amp; Retention '!$B$8</c:f>
              <c:strCache>
                <c:ptCount val="1"/>
                <c:pt idx="0">
                  <c:v>Total Reinsurance Premium (LKR 000')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'3.Reinsurance &amp; Retention '!$C$6:$G$6</c:f>
              <c:strCache>
                <c:ptCount val="5"/>
                <c:pt idx="0">
                  <c:v>2020</c:v>
                </c:pt>
                <c:pt idx="1">
                  <c:v>2021</c:v>
                </c:pt>
                <c:pt idx="2">
                  <c:v>2022</c:v>
                </c:pt>
                <c:pt idx="3">
                  <c:v>2023 (a)</c:v>
                </c:pt>
                <c:pt idx="4">
                  <c:v>2024 (b)</c:v>
                </c:pt>
              </c:strCache>
            </c:strRef>
          </c:cat>
          <c:val>
            <c:numRef>
              <c:f>'3.Reinsurance &amp; Retention '!$C$8:$G$8</c:f>
              <c:numCache>
                <c:formatCode>_(* #,##0_);_(* \(#,##0\);_(* "-"??_);_(@_)</c:formatCode>
                <c:ptCount val="5"/>
                <c:pt idx="0">
                  <c:v>18611606.780000001</c:v>
                </c:pt>
                <c:pt idx="1">
                  <c:v>20985494.915384177</c:v>
                </c:pt>
                <c:pt idx="2">
                  <c:v>23539170.043214902</c:v>
                </c:pt>
                <c:pt idx="3">
                  <c:v>25764456.061139993</c:v>
                </c:pt>
                <c:pt idx="4">
                  <c:v>24306451.955318265</c:v>
                </c:pt>
              </c:numCache>
            </c:numRef>
          </c:val>
          <c:extLst>
            <c:ext xmlns:c16="http://schemas.microsoft.com/office/drawing/2014/chart" uri="{C3380CC4-5D6E-409C-BE32-E72D297353CC}">
              <c16:uniqueId val="{00000000-FB4C-479B-BB80-42CC9392BBD8}"/>
            </c:ext>
          </c:extLst>
        </c:ser>
        <c:ser>
          <c:idx val="2"/>
          <c:order val="2"/>
          <c:tx>
            <c:strRef>
              <c:f>'3.Reinsurance &amp; Retention '!$B$9</c:f>
              <c:strCache>
                <c:ptCount val="1"/>
                <c:pt idx="0">
                  <c:v>Total Retained Premium (LKR 000')</c:v>
                </c:pt>
              </c:strCache>
            </c:strRef>
          </c:tx>
          <c:spPr>
            <a:solidFill>
              <a:schemeClr val="accent3">
                <a:tint val="65000"/>
              </a:schemeClr>
            </a:solidFill>
            <a:ln>
              <a:noFill/>
            </a:ln>
            <a:effectLst/>
          </c:spPr>
          <c:invertIfNegative val="0"/>
          <c:dLbls>
            <c:dLbl>
              <c:idx val="0"/>
              <c:layout>
                <c:manualLayout>
                  <c:x val="2.4192187127588904E-3"/>
                  <c:y val="-1.565312092417997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FB4C-479B-BB80-42CC9392BBD8}"/>
                </c:ext>
              </c:extLst>
            </c:dLbl>
            <c:dLbl>
              <c:idx val="1"/>
              <c:layout>
                <c:manualLayout>
                  <c:x val="3.1044724119113258E-3"/>
                  <c:y val="3.1305092077904559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FB4C-479B-BB80-42CC9392BBD8}"/>
                </c:ext>
              </c:extLst>
            </c:dLbl>
            <c:dLbl>
              <c:idx val="2"/>
              <c:layout>
                <c:manualLayout>
                  <c:x val="-2.9949369544260526E-3"/>
                  <c:y val="4.695935185459473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FB4C-479B-BB80-42CC9392BBD8}"/>
                </c:ext>
              </c:extLst>
            </c:dLbl>
            <c:dLbl>
              <c:idx val="3"/>
              <c:layout>
                <c:manualLayout>
                  <c:x val="-6.7040978798290456E-3"/>
                  <c:y val="-5.7001522938470115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D87-4715-955D-E6015CDC7BE1}"/>
                </c:ext>
              </c:extLst>
            </c:dLbl>
            <c:dLbl>
              <c:idx val="4"/>
              <c:layout>
                <c:manualLayout>
                  <c:x val="1.3856895224043808E-4"/>
                  <c:y val="5.948187832511030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B4C-479B-BB80-42CC9392BB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'3.Reinsurance &amp; Retention '!$C$6:$G$6</c:f>
              <c:strCache>
                <c:ptCount val="5"/>
                <c:pt idx="0">
                  <c:v>2020</c:v>
                </c:pt>
                <c:pt idx="1">
                  <c:v>2021</c:v>
                </c:pt>
                <c:pt idx="2">
                  <c:v>2022</c:v>
                </c:pt>
                <c:pt idx="3">
                  <c:v>2023 (a)</c:v>
                </c:pt>
                <c:pt idx="4">
                  <c:v>2024 (b)</c:v>
                </c:pt>
              </c:strCache>
            </c:strRef>
          </c:cat>
          <c:val>
            <c:numRef>
              <c:f>'3.Reinsurance &amp; Retention '!$C$9:$G$9</c:f>
              <c:numCache>
                <c:formatCode>_(* #,##0_);_(* \(#,##0\);_(* "-"??_);_(@_)</c:formatCode>
                <c:ptCount val="5"/>
                <c:pt idx="0">
                  <c:v>86653184.719999984</c:v>
                </c:pt>
                <c:pt idx="1">
                  <c:v>87919660.884085312</c:v>
                </c:pt>
                <c:pt idx="2">
                  <c:v>98039760.722820655</c:v>
                </c:pt>
                <c:pt idx="3">
                  <c:v>98769390.828822449</c:v>
                </c:pt>
                <c:pt idx="4">
                  <c:v>113855768.71586984</c:v>
                </c:pt>
              </c:numCache>
            </c:numRef>
          </c:val>
          <c:extLst>
            <c:ext xmlns:c16="http://schemas.microsoft.com/office/drawing/2014/chart" uri="{C3380CC4-5D6E-409C-BE32-E72D297353CC}">
              <c16:uniqueId val="{00000002-FB4C-479B-BB80-42CC9392BBD8}"/>
            </c:ext>
          </c:extLst>
        </c:ser>
        <c:dLbls>
          <c:showLegendKey val="0"/>
          <c:showVal val="0"/>
          <c:showCatName val="0"/>
          <c:showSerName val="0"/>
          <c:showPercent val="0"/>
          <c:showBubbleSize val="0"/>
        </c:dLbls>
        <c:gapWidth val="150"/>
        <c:overlap val="100"/>
        <c:axId val="433289328"/>
        <c:axId val="433284336"/>
      </c:barChart>
      <c:lineChart>
        <c:grouping val="standard"/>
        <c:varyColors val="0"/>
        <c:ser>
          <c:idx val="0"/>
          <c:order val="0"/>
          <c:tx>
            <c:strRef>
              <c:f>'3.Reinsurance &amp; Retention '!$B$7</c:f>
              <c:strCache>
                <c:ptCount val="1"/>
                <c:pt idx="0">
                  <c:v>Overall Retention Ratio </c:v>
                </c:pt>
              </c:strCache>
            </c:strRef>
          </c:tx>
          <c:spPr>
            <a:ln w="28575" cap="rnd">
              <a:solidFill>
                <a:schemeClr val="accent3">
                  <a:shade val="65000"/>
                </a:schemeClr>
              </a:solidFill>
              <a:round/>
            </a:ln>
            <a:effectLst/>
          </c:spPr>
          <c:marker>
            <c:symbol val="none"/>
          </c:marker>
          <c:dLbls>
            <c:dLbl>
              <c:idx val="0"/>
              <c:layout>
                <c:manualLayout>
                  <c:x val="-2.9080756293815469E-3"/>
                  <c:y val="-2.504499347868796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FB4C-479B-BB80-42CC9392BBD8}"/>
                </c:ext>
              </c:extLst>
            </c:dLbl>
            <c:dLbl>
              <c:idx val="1"/>
              <c:layout>
                <c:manualLayout>
                  <c:x val="3.8534573943362189E-2"/>
                  <c:y val="-2.195714235701128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FB4C-479B-BB80-42CC9392BBD8}"/>
                </c:ext>
              </c:extLst>
            </c:dLbl>
            <c:dLbl>
              <c:idx val="2"/>
              <c:layout>
                <c:manualLayout>
                  <c:x val="2.0331364554457804E-2"/>
                  <c:y val="1.237269682828758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B4C-479B-BB80-42CC9392BBD8}"/>
                </c:ext>
              </c:extLst>
            </c:dLbl>
            <c:dLbl>
              <c:idx val="3"/>
              <c:layout>
                <c:manualLayout>
                  <c:x val="1.8436269169529874E-2"/>
                  <c:y val="-1.865525937543072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D87-4715-955D-E6015CDC7BE1}"/>
                </c:ext>
              </c:extLst>
            </c:dLbl>
            <c:dLbl>
              <c:idx val="4"/>
              <c:layout>
                <c:manualLayout>
                  <c:x val="2.2042897411767775E-2"/>
                  <c:y val="3.4436866033195956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FB4C-479B-BB80-42CC9392BB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'3.Reinsurance &amp; Retention '!$C$6:$G$6</c:f>
              <c:strCache>
                <c:ptCount val="5"/>
                <c:pt idx="0">
                  <c:v>2020</c:v>
                </c:pt>
                <c:pt idx="1">
                  <c:v>2021</c:v>
                </c:pt>
                <c:pt idx="2">
                  <c:v>2022</c:v>
                </c:pt>
                <c:pt idx="3">
                  <c:v>2023 (a)</c:v>
                </c:pt>
                <c:pt idx="4">
                  <c:v>2024 (b)</c:v>
                </c:pt>
              </c:strCache>
            </c:strRef>
          </c:cat>
          <c:val>
            <c:numRef>
              <c:f>'3.Reinsurance &amp; Retention '!$C$7:$G$7</c:f>
              <c:numCache>
                <c:formatCode>_(* #,##0.0_);_(* \(#,##0.0\);_(* "-"??_);_(@_)</c:formatCode>
                <c:ptCount val="5"/>
                <c:pt idx="0">
                  <c:v>82.319247951011221</c:v>
                </c:pt>
                <c:pt idx="1">
                  <c:v>80.730485383056205</c:v>
                </c:pt>
                <c:pt idx="2">
                  <c:v>80.638775242633713</c:v>
                </c:pt>
                <c:pt idx="3" formatCode="_(* #,##0.00_);_(* \(#,##0.00\);_(* &quot;-&quot;??_);_(@_)">
                  <c:v>79.311282270188485</c:v>
                </c:pt>
                <c:pt idx="4" formatCode="_(* #,##0.00_);_(* \(#,##0.00\);_(* &quot;-&quot;??_);_(@_)">
                  <c:v>82.407309438688671</c:v>
                </c:pt>
              </c:numCache>
            </c:numRef>
          </c:val>
          <c:smooth val="0"/>
          <c:extLst>
            <c:ext xmlns:c16="http://schemas.microsoft.com/office/drawing/2014/chart" uri="{C3380CC4-5D6E-409C-BE32-E72D297353CC}">
              <c16:uniqueId val="{00000007-FB4C-479B-BB80-42CC9392BBD8}"/>
            </c:ext>
          </c:extLst>
        </c:ser>
        <c:dLbls>
          <c:showLegendKey val="0"/>
          <c:showVal val="0"/>
          <c:showCatName val="0"/>
          <c:showSerName val="0"/>
          <c:showPercent val="0"/>
          <c:showBubbleSize val="0"/>
        </c:dLbls>
        <c:marker val="1"/>
        <c:smooth val="0"/>
        <c:axId val="1831798880"/>
        <c:axId val="1831796384"/>
      </c:lineChart>
      <c:catAx>
        <c:axId val="43328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3284336"/>
        <c:crosses val="autoZero"/>
        <c:auto val="1"/>
        <c:lblAlgn val="ctr"/>
        <c:lblOffset val="100"/>
        <c:noMultiLvlLbl val="0"/>
      </c:catAx>
      <c:valAx>
        <c:axId val="433284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3289328"/>
        <c:crosses val="autoZero"/>
        <c:crossBetween val="between"/>
      </c:valAx>
      <c:valAx>
        <c:axId val="1831796384"/>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798880"/>
        <c:crosses val="max"/>
        <c:crossBetween val="between"/>
      </c:valAx>
      <c:catAx>
        <c:axId val="1831798880"/>
        <c:scaling>
          <c:orientation val="minMax"/>
        </c:scaling>
        <c:delete val="1"/>
        <c:axPos val="b"/>
        <c:numFmt formatCode="General" sourceLinked="1"/>
        <c:majorTickMark val="out"/>
        <c:minorTickMark val="none"/>
        <c:tickLblPos val="nextTo"/>
        <c:crossAx val="183179638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3106878942165037"/>
          <c:y val="2.7003861977520454E-2"/>
          <c:w val="0.78325307767104557"/>
          <c:h val="0.80436105992071927"/>
        </c:manualLayout>
      </c:layout>
      <c:barChart>
        <c:barDir val="col"/>
        <c:grouping val="clustered"/>
        <c:varyColors val="0"/>
        <c:ser>
          <c:idx val="0"/>
          <c:order val="0"/>
          <c:tx>
            <c:strRef>
              <c:f>'7.Expense Analysis -overall'!$B$6</c:f>
              <c:strCache>
                <c:ptCount val="1"/>
                <c:pt idx="0">
                  <c:v>Net Earned Premium (Rs.'000)</c:v>
                </c:pt>
              </c:strCache>
            </c:strRef>
          </c:tx>
          <c:spPr>
            <a:solidFill>
              <a:schemeClr val="accent3">
                <a:tint val="50000"/>
              </a:schemeClr>
            </a:solidFill>
            <a:ln>
              <a:noFill/>
            </a:ln>
            <a:effectLst/>
          </c:spPr>
          <c:invertIfNegative val="0"/>
          <c:dLbls>
            <c:delete val="1"/>
          </c:dLbls>
          <c:cat>
            <c:strRef>
              <c:f>'7.Expense Analysis -overall'!$C$5:$G$5</c:f>
              <c:strCache>
                <c:ptCount val="5"/>
                <c:pt idx="0">
                  <c:v>2020</c:v>
                </c:pt>
                <c:pt idx="1">
                  <c:v>2021</c:v>
                </c:pt>
                <c:pt idx="2">
                  <c:v>2022</c:v>
                </c:pt>
                <c:pt idx="3">
                  <c:v>2023 (a)</c:v>
                </c:pt>
                <c:pt idx="4">
                  <c:v>2024 (b)</c:v>
                </c:pt>
              </c:strCache>
            </c:strRef>
          </c:cat>
          <c:val>
            <c:numRef>
              <c:f>'7.Expense Analysis -overall'!$C$6:$G$6</c:f>
              <c:numCache>
                <c:formatCode>#,##0</c:formatCode>
                <c:ptCount val="5"/>
                <c:pt idx="0">
                  <c:v>86489798.930000007</c:v>
                </c:pt>
                <c:pt idx="1">
                  <c:v>86986560.135529518</c:v>
                </c:pt>
                <c:pt idx="2">
                  <c:v>95994597.366531119</c:v>
                </c:pt>
                <c:pt idx="3">
                  <c:v>99430674.329856977</c:v>
                </c:pt>
                <c:pt idx="4">
                  <c:v>110000239.02377282</c:v>
                </c:pt>
              </c:numCache>
            </c:numRef>
          </c:val>
          <c:extLst>
            <c:ext xmlns:c16="http://schemas.microsoft.com/office/drawing/2014/chart" uri="{C3380CC4-5D6E-409C-BE32-E72D297353CC}">
              <c16:uniqueId val="{00000000-9B13-45B1-AC00-D813E1F4E7FB}"/>
            </c:ext>
          </c:extLst>
        </c:ser>
        <c:ser>
          <c:idx val="1"/>
          <c:order val="1"/>
          <c:tx>
            <c:strRef>
              <c:f>'7.Expense Analysis -overall'!$B$7</c:f>
              <c:strCache>
                <c:ptCount val="1"/>
                <c:pt idx="0">
                  <c:v>Net Claims Incurred (Rs.'000)</c:v>
                </c:pt>
              </c:strCache>
            </c:strRef>
          </c:tx>
          <c:spPr>
            <a:solidFill>
              <a:schemeClr val="accent3">
                <a:tint val="70000"/>
              </a:schemeClr>
            </a:solidFill>
            <a:ln>
              <a:noFill/>
            </a:ln>
            <a:effectLst/>
          </c:spPr>
          <c:invertIfNegative val="0"/>
          <c:dLbls>
            <c:delete val="1"/>
          </c:dLbls>
          <c:cat>
            <c:strRef>
              <c:f>'7.Expense Analysis -overall'!$C$5:$G$5</c:f>
              <c:strCache>
                <c:ptCount val="5"/>
                <c:pt idx="0">
                  <c:v>2020</c:v>
                </c:pt>
                <c:pt idx="1">
                  <c:v>2021</c:v>
                </c:pt>
                <c:pt idx="2">
                  <c:v>2022</c:v>
                </c:pt>
                <c:pt idx="3">
                  <c:v>2023 (a)</c:v>
                </c:pt>
                <c:pt idx="4">
                  <c:v>2024 (b)</c:v>
                </c:pt>
              </c:strCache>
            </c:strRef>
          </c:cat>
          <c:val>
            <c:numRef>
              <c:f>'7.Expense Analysis -overall'!$C$7:$G$7</c:f>
              <c:numCache>
                <c:formatCode>#,##0</c:formatCode>
                <c:ptCount val="5"/>
                <c:pt idx="0">
                  <c:v>42519504.409999996</c:v>
                </c:pt>
                <c:pt idx="1">
                  <c:v>48275573.141650319</c:v>
                </c:pt>
                <c:pt idx="2">
                  <c:v>61406808.336580195</c:v>
                </c:pt>
                <c:pt idx="3">
                  <c:v>62262423.970396243</c:v>
                </c:pt>
                <c:pt idx="4">
                  <c:v>62795609.108694583</c:v>
                </c:pt>
              </c:numCache>
            </c:numRef>
          </c:val>
          <c:extLst>
            <c:ext xmlns:c16="http://schemas.microsoft.com/office/drawing/2014/chart" uri="{C3380CC4-5D6E-409C-BE32-E72D297353CC}">
              <c16:uniqueId val="{00000001-9B13-45B1-AC00-D813E1F4E7FB}"/>
            </c:ext>
          </c:extLst>
        </c:ser>
        <c:ser>
          <c:idx val="2"/>
          <c:order val="2"/>
          <c:tx>
            <c:strRef>
              <c:f>'7.Expense Analysis -overall'!$B$8</c:f>
              <c:strCache>
                <c:ptCount val="1"/>
                <c:pt idx="0">
                  <c:v>Net Expenses (Rs.'000)</c:v>
                </c:pt>
              </c:strCache>
            </c:strRef>
          </c:tx>
          <c:spPr>
            <a:solidFill>
              <a:schemeClr val="accent3">
                <a:tint val="90000"/>
              </a:schemeClr>
            </a:solidFill>
            <a:ln>
              <a:noFill/>
            </a:ln>
            <a:effectLst/>
          </c:spPr>
          <c:invertIfNegative val="0"/>
          <c:dLbls>
            <c:delete val="1"/>
          </c:dLbls>
          <c:cat>
            <c:strRef>
              <c:f>'7.Expense Analysis -overall'!$C$5:$G$5</c:f>
              <c:strCache>
                <c:ptCount val="5"/>
                <c:pt idx="0">
                  <c:v>2020</c:v>
                </c:pt>
                <c:pt idx="1">
                  <c:v>2021</c:v>
                </c:pt>
                <c:pt idx="2">
                  <c:v>2022</c:v>
                </c:pt>
                <c:pt idx="3">
                  <c:v>2023 (a)</c:v>
                </c:pt>
                <c:pt idx="4">
                  <c:v>2024 (b)</c:v>
                </c:pt>
              </c:strCache>
            </c:strRef>
          </c:cat>
          <c:val>
            <c:numRef>
              <c:f>'7.Expense Analysis -overall'!$C$8:$G$8</c:f>
              <c:numCache>
                <c:formatCode>#,##0</c:formatCode>
                <c:ptCount val="5"/>
                <c:pt idx="0">
                  <c:v>33961262.629999995</c:v>
                </c:pt>
                <c:pt idx="1">
                  <c:v>34138603.798075043</c:v>
                </c:pt>
                <c:pt idx="2">
                  <c:v>46896922.869386226</c:v>
                </c:pt>
                <c:pt idx="3">
                  <c:v>45486092.033299215</c:v>
                </c:pt>
                <c:pt idx="4">
                  <c:v>50582620.948892012</c:v>
                </c:pt>
              </c:numCache>
            </c:numRef>
          </c:val>
          <c:extLst>
            <c:ext xmlns:c16="http://schemas.microsoft.com/office/drawing/2014/chart" uri="{C3380CC4-5D6E-409C-BE32-E72D297353CC}">
              <c16:uniqueId val="{00000002-9B13-45B1-AC00-D813E1F4E7FB}"/>
            </c:ext>
          </c:extLst>
        </c:ser>
        <c:dLbls>
          <c:dLblPos val="ctr"/>
          <c:showLegendKey val="0"/>
          <c:showVal val="1"/>
          <c:showCatName val="0"/>
          <c:showSerName val="0"/>
          <c:showPercent val="0"/>
          <c:showBubbleSize val="0"/>
        </c:dLbls>
        <c:gapWidth val="219"/>
        <c:overlap val="-27"/>
        <c:axId val="136865999"/>
        <c:axId val="136845615"/>
      </c:barChart>
      <c:lineChart>
        <c:grouping val="standard"/>
        <c:varyColors val="0"/>
        <c:ser>
          <c:idx val="3"/>
          <c:order val="3"/>
          <c:tx>
            <c:strRef>
              <c:f>'7.Expense Analysis -overall'!$B$9</c:f>
              <c:strCache>
                <c:ptCount val="1"/>
                <c:pt idx="0">
                  <c:v>Net Claims Ratio (%)</c:v>
                </c:pt>
              </c:strCache>
            </c:strRef>
          </c:tx>
          <c:spPr>
            <a:ln w="28575" cap="rnd">
              <a:solidFill>
                <a:schemeClr val="accent3">
                  <a:shade val="90000"/>
                </a:schemeClr>
              </a:solidFill>
              <a:round/>
            </a:ln>
            <a:effectLst/>
          </c:spPr>
          <c:marker>
            <c:symbol val="none"/>
          </c:marker>
          <c:dLbls>
            <c:dLbl>
              <c:idx val="0"/>
              <c:layout>
                <c:manualLayout>
                  <c:x val="-2.8599762677929682E-2"/>
                  <c:y val="-2.993570955643691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2587-4EA0-A5AF-A997FF433743}"/>
                </c:ext>
              </c:extLst>
            </c:dLbl>
            <c:dLbl>
              <c:idx val="1"/>
              <c:layout>
                <c:manualLayout>
                  <c:x val="-2.9610759967959047E-2"/>
                  <c:y val="-1.890270338426436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2587-4EA0-A5AF-A997FF433743}"/>
                </c:ext>
              </c:extLst>
            </c:dLbl>
            <c:dLbl>
              <c:idx val="2"/>
              <c:layout>
                <c:manualLayout>
                  <c:x val="-1.6163649152550759E-2"/>
                  <c:y val="-2.8604934038134303E-2"/>
                </c:manualLayout>
              </c:layout>
              <c:dLblPos val="r"/>
              <c:showLegendKey val="0"/>
              <c:showVal val="1"/>
              <c:showCatName val="0"/>
              <c:showSerName val="0"/>
              <c:showPercent val="0"/>
              <c:showBubbleSize val="0"/>
              <c:extLst>
                <c:ext xmlns:c15="http://schemas.microsoft.com/office/drawing/2012/chart" uri="{CE6537A1-D6FC-4f65-9D91-7224C49458BB}">
                  <c15:layout>
                    <c:manualLayout>
                      <c:w val="3.9946157246074455E-2"/>
                      <c:h val="4.8356722459815774E-2"/>
                    </c:manualLayout>
                  </c15:layout>
                </c:ext>
                <c:ext xmlns:c16="http://schemas.microsoft.com/office/drawing/2014/chart" uri="{C3380CC4-5D6E-409C-BE32-E72D297353CC}">
                  <c16:uniqueId val="{00000007-2587-4EA0-A5AF-A997FF433743}"/>
                </c:ext>
              </c:extLst>
            </c:dLbl>
            <c:dLbl>
              <c:idx val="3"/>
              <c:layout>
                <c:manualLayout>
                  <c:x val="-1.9973130161012882E-2"/>
                  <c:y val="-1.917282936181868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5C9-48D5-AA9F-585D32114983}"/>
                </c:ext>
              </c:extLst>
            </c:dLbl>
            <c:dLbl>
              <c:idx val="4"/>
              <c:layout>
                <c:manualLayout>
                  <c:x val="-2.3363504351454456E-2"/>
                  <c:y val="-2.16415737679462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2587-4EA0-A5AF-A997FF433743}"/>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'7.Expense Analysis -overall'!$C$5:$G$5</c:f>
              <c:strCache>
                <c:ptCount val="5"/>
                <c:pt idx="0">
                  <c:v>2020</c:v>
                </c:pt>
                <c:pt idx="1">
                  <c:v>2021</c:v>
                </c:pt>
                <c:pt idx="2">
                  <c:v>2022</c:v>
                </c:pt>
                <c:pt idx="3">
                  <c:v>2023 (a)</c:v>
                </c:pt>
                <c:pt idx="4">
                  <c:v>2024 (b)</c:v>
                </c:pt>
              </c:strCache>
            </c:strRef>
          </c:cat>
          <c:val>
            <c:numRef>
              <c:f>'7.Expense Analysis -overall'!$C$9:$G$9</c:f>
              <c:numCache>
                <c:formatCode>#,##0.0</c:formatCode>
                <c:ptCount val="5"/>
                <c:pt idx="0">
                  <c:v>49.161294090200045</c:v>
                </c:pt>
                <c:pt idx="1">
                  <c:v>55.497737887823703</c:v>
                </c:pt>
                <c:pt idx="2">
                  <c:v>63.969025363077272</c:v>
                </c:pt>
                <c:pt idx="3">
                  <c:v>62.618929611040684</c:v>
                </c:pt>
                <c:pt idx="4">
                  <c:v>57.086793325170362</c:v>
                </c:pt>
              </c:numCache>
            </c:numRef>
          </c:val>
          <c:smooth val="0"/>
          <c:extLst>
            <c:ext xmlns:c16="http://schemas.microsoft.com/office/drawing/2014/chart" uri="{C3380CC4-5D6E-409C-BE32-E72D297353CC}">
              <c16:uniqueId val="{00000008-9B13-45B1-AC00-D813E1F4E7FB}"/>
            </c:ext>
          </c:extLst>
        </c:ser>
        <c:ser>
          <c:idx val="4"/>
          <c:order val="4"/>
          <c:tx>
            <c:strRef>
              <c:f>'7.Expense Analysis -overall'!$B$10</c:f>
              <c:strCache>
                <c:ptCount val="1"/>
                <c:pt idx="0">
                  <c:v>Net Expense Ratio (%)</c:v>
                </c:pt>
              </c:strCache>
            </c:strRef>
          </c:tx>
          <c:spPr>
            <a:ln w="28575" cap="rnd">
              <a:solidFill>
                <a:schemeClr val="accent3">
                  <a:shade val="70000"/>
                </a:schemeClr>
              </a:solidFill>
              <a:round/>
            </a:ln>
            <a:effectLst/>
          </c:spPr>
          <c:marker>
            <c:symbol val="none"/>
          </c:marker>
          <c:dLbls>
            <c:dLbl>
              <c:idx val="0"/>
              <c:layout>
                <c:manualLayout>
                  <c:x val="-1.7938720110035663E-2"/>
                  <c:y val="-3.541366080267092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2587-4EA0-A5AF-A997FF433743}"/>
                </c:ext>
              </c:extLst>
            </c:dLbl>
            <c:dLbl>
              <c:idx val="1"/>
              <c:layout>
                <c:manualLayout>
                  <c:x val="-2.4672547759261743E-2"/>
                  <c:y val="-2.160308958201636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2587-4EA0-A5AF-A997FF433743}"/>
                </c:ext>
              </c:extLst>
            </c:dLbl>
            <c:dLbl>
              <c:idx val="2"/>
              <c:layout>
                <c:manualLayout>
                  <c:x val="-2.167740496111208E-2"/>
                  <c:y val="-1.620231718651227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2587-4EA0-A5AF-A997FF433743}"/>
                </c:ext>
              </c:extLst>
            </c:dLbl>
            <c:dLbl>
              <c:idx val="3"/>
              <c:layout>
                <c:manualLayout>
                  <c:x val="-2.1282194742631717E-2"/>
                  <c:y val="-1.643385373870172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55C9-48D5-AA9F-585D32114983}"/>
                </c:ext>
              </c:extLst>
            </c:dLbl>
            <c:dLbl>
              <c:idx val="4"/>
              <c:layout>
                <c:manualLayout>
                  <c:x val="-2.0745375188216689E-2"/>
                  <c:y val="-2.441915385063309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2587-4EA0-A5AF-A997FF433743}"/>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'7.Expense Analysis -overall'!$C$5:$G$5</c:f>
              <c:strCache>
                <c:ptCount val="5"/>
                <c:pt idx="0">
                  <c:v>2020</c:v>
                </c:pt>
                <c:pt idx="1">
                  <c:v>2021</c:v>
                </c:pt>
                <c:pt idx="2">
                  <c:v>2022</c:v>
                </c:pt>
                <c:pt idx="3">
                  <c:v>2023 (a)</c:v>
                </c:pt>
                <c:pt idx="4">
                  <c:v>2024 (b)</c:v>
                </c:pt>
              </c:strCache>
            </c:strRef>
          </c:cat>
          <c:val>
            <c:numRef>
              <c:f>'7.Expense Analysis -overall'!$C$10:$G$10</c:f>
              <c:numCache>
                <c:formatCode>#,##0.0</c:formatCode>
                <c:ptCount val="5"/>
                <c:pt idx="0">
                  <c:v>39.266206015216127</c:v>
                </c:pt>
                <c:pt idx="1">
                  <c:v>39.245837224607286</c:v>
                </c:pt>
                <c:pt idx="2">
                  <c:v>48.853710683656679</c:v>
                </c:pt>
                <c:pt idx="3">
                  <c:v>45.746538822014884</c:v>
                </c:pt>
                <c:pt idx="4">
                  <c:v>45.984100941780945</c:v>
                </c:pt>
              </c:numCache>
            </c:numRef>
          </c:val>
          <c:smooth val="0"/>
          <c:extLst>
            <c:ext xmlns:c16="http://schemas.microsoft.com/office/drawing/2014/chart" uri="{C3380CC4-5D6E-409C-BE32-E72D297353CC}">
              <c16:uniqueId val="{00000012-9B13-45B1-AC00-D813E1F4E7FB}"/>
            </c:ext>
          </c:extLst>
        </c:ser>
        <c:ser>
          <c:idx val="5"/>
          <c:order val="5"/>
          <c:tx>
            <c:strRef>
              <c:f>'7.Expense Analysis -overall'!$B$11</c:f>
              <c:strCache>
                <c:ptCount val="1"/>
                <c:pt idx="0">
                  <c:v>Net Combined Ratio (%)</c:v>
                </c:pt>
              </c:strCache>
            </c:strRef>
          </c:tx>
          <c:spPr>
            <a:ln w="28575" cap="rnd">
              <a:solidFill>
                <a:schemeClr val="accent3">
                  <a:shade val="50000"/>
                </a:schemeClr>
              </a:solidFill>
              <a:round/>
            </a:ln>
            <a:effectLst/>
          </c:spPr>
          <c:marker>
            <c:symbol val="none"/>
          </c:marker>
          <c:dLbls>
            <c:dLbl>
              <c:idx val="0"/>
              <c:layout>
                <c:manualLayout>
                  <c:x val="-2.4672547759261743E-2"/>
                  <c:y val="-1.890270338426434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587-4EA0-A5AF-A997FF433743}"/>
                </c:ext>
              </c:extLst>
            </c:dLbl>
            <c:dLbl>
              <c:idx val="1"/>
              <c:layout>
                <c:manualLayout>
                  <c:x val="-2.4672547759261743E-2"/>
                  <c:y val="-3.240463437302454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587-4EA0-A5AF-A997FF433743}"/>
                </c:ext>
              </c:extLst>
            </c:dLbl>
            <c:dLbl>
              <c:idx val="2"/>
              <c:layout>
                <c:manualLayout>
                  <c:x val="-2.8087010549152358E-2"/>
                  <c:y val="-2.160308958201636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587-4EA0-A5AF-A997FF433743}"/>
                </c:ext>
              </c:extLst>
            </c:dLbl>
            <c:dLbl>
              <c:idx val="3"/>
              <c:layout>
                <c:manualLayout>
                  <c:x val="-2.5448215466670185E-2"/>
                  <c:y val="2.465078060805258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205-4F31-81DD-934238DCA0AC}"/>
                </c:ext>
              </c:extLst>
            </c:dLbl>
            <c:dLbl>
              <c:idx val="4"/>
              <c:layout>
                <c:manualLayout>
                  <c:x val="-2.2850701493694225E-2"/>
                  <c:y val="-2.168017822751613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2587-4EA0-A5AF-A997FF433743}"/>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'7.Expense Analysis -overall'!$C$5:$G$5</c:f>
              <c:strCache>
                <c:ptCount val="5"/>
                <c:pt idx="0">
                  <c:v>2020</c:v>
                </c:pt>
                <c:pt idx="1">
                  <c:v>2021</c:v>
                </c:pt>
                <c:pt idx="2">
                  <c:v>2022</c:v>
                </c:pt>
                <c:pt idx="3">
                  <c:v>2023 (a)</c:v>
                </c:pt>
                <c:pt idx="4">
                  <c:v>2024 (b)</c:v>
                </c:pt>
              </c:strCache>
            </c:strRef>
          </c:cat>
          <c:val>
            <c:numRef>
              <c:f>'7.Expense Analysis -overall'!$C$11:$G$11</c:f>
              <c:numCache>
                <c:formatCode>#,##0.0</c:formatCode>
                <c:ptCount val="5"/>
                <c:pt idx="0">
                  <c:v>88.427500105416172</c:v>
                </c:pt>
                <c:pt idx="1">
                  <c:v>94.743575112430989</c:v>
                </c:pt>
                <c:pt idx="2">
                  <c:v>112.82273604673395</c:v>
                </c:pt>
                <c:pt idx="3">
                  <c:v>108.36546843305557</c:v>
                </c:pt>
                <c:pt idx="4">
                  <c:v>103.07089426695131</c:v>
                </c:pt>
              </c:numCache>
            </c:numRef>
          </c:val>
          <c:smooth val="0"/>
          <c:extLst>
            <c:ext xmlns:c16="http://schemas.microsoft.com/office/drawing/2014/chart" uri="{C3380CC4-5D6E-409C-BE32-E72D297353CC}">
              <c16:uniqueId val="{00000017-9B13-45B1-AC00-D813E1F4E7FB}"/>
            </c:ext>
          </c:extLst>
        </c:ser>
        <c:dLbls>
          <c:dLblPos val="ctr"/>
          <c:showLegendKey val="0"/>
          <c:showVal val="1"/>
          <c:showCatName val="0"/>
          <c:showSerName val="0"/>
          <c:showPercent val="0"/>
          <c:showBubbleSize val="0"/>
        </c:dLbls>
        <c:marker val="1"/>
        <c:smooth val="0"/>
        <c:axId val="2110876623"/>
        <c:axId val="2110871215"/>
      </c:lineChart>
      <c:catAx>
        <c:axId val="136865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845615"/>
        <c:crosses val="autoZero"/>
        <c:auto val="1"/>
        <c:lblAlgn val="ctr"/>
        <c:lblOffset val="100"/>
        <c:noMultiLvlLbl val="0"/>
      </c:catAx>
      <c:valAx>
        <c:axId val="1368456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865999"/>
        <c:crosses val="autoZero"/>
        <c:crossBetween val="between"/>
      </c:valAx>
      <c:valAx>
        <c:axId val="2110871215"/>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0876623"/>
        <c:crosses val="max"/>
        <c:crossBetween val="between"/>
      </c:valAx>
      <c:catAx>
        <c:axId val="2110876623"/>
        <c:scaling>
          <c:orientation val="minMax"/>
        </c:scaling>
        <c:delete val="1"/>
        <c:axPos val="b"/>
        <c:numFmt formatCode="General" sourceLinked="1"/>
        <c:majorTickMark val="out"/>
        <c:minorTickMark val="none"/>
        <c:tickLblPos val="nextTo"/>
        <c:crossAx val="2110871215"/>
        <c:crosses val="autoZero"/>
        <c:auto val="1"/>
        <c:lblAlgn val="ctr"/>
        <c:lblOffset val="100"/>
        <c:noMultiLvlLbl val="0"/>
      </c:catAx>
      <c:spPr>
        <a:noFill/>
        <a:ln>
          <a:noFill/>
        </a:ln>
        <a:effectLst/>
      </c:spPr>
    </c:plotArea>
    <c:legend>
      <c:legendPos val="b"/>
      <c:layout>
        <c:manualLayout>
          <c:xMode val="edge"/>
          <c:yMode val="edge"/>
          <c:x val="6.826924404215077E-3"/>
          <c:y val="0.93697914034145036"/>
          <c:w val="0.9811129518515993"/>
          <c:h val="4.64908834578107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latin typeface="Tahoma" panose="020B0604030504040204" pitchFamily="34" charset="0"/>
                <a:ea typeface="Tahoma" panose="020B0604030504040204" pitchFamily="34" charset="0"/>
                <a:cs typeface="Tahoma" panose="020B0604030504040204" pitchFamily="34" charset="0"/>
              </a:rPr>
              <a:t>Claim Settelement - Amounts -</a:t>
            </a:r>
            <a:r>
              <a:rPr lang="en-US" sz="1400" baseline="0">
                <a:latin typeface="Tahoma" panose="020B0604030504040204" pitchFamily="34" charset="0"/>
                <a:ea typeface="Tahoma" panose="020B0604030504040204" pitchFamily="34" charset="0"/>
                <a:cs typeface="Tahoma" panose="020B0604030504040204" pitchFamily="34" charset="0"/>
              </a:rPr>
              <a:t> Class Wise</a:t>
            </a:r>
            <a:endParaRPr lang="en-US" sz="1400">
              <a:latin typeface="Tahoma" panose="020B0604030504040204" pitchFamily="34" charset="0"/>
              <a:ea typeface="Tahoma" panose="020B0604030504040204" pitchFamily="34" charset="0"/>
              <a:cs typeface="Tahoma" panose="020B0604030504040204" pitchFamily="34" charset="0"/>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'[1]Claims Tables and Charts '!$M$15</c:f>
              <c:strCache>
                <c:ptCount val="1"/>
                <c:pt idx="0">
                  <c:v>Claims Paid</c:v>
                </c:pt>
              </c:strCache>
            </c:strRef>
          </c:tx>
          <c:spPr>
            <a:solidFill>
              <a:schemeClr val="accent1"/>
            </a:solidFill>
            <a:ln>
              <a:noFill/>
            </a:ln>
            <a:effectLst/>
          </c:spPr>
          <c:invertIfNegative val="0"/>
          <c:cat>
            <c:multiLvlStrRef>
              <c:f>'[1]Claims Tables and Charts '!$K$16:$L$25</c:f>
              <c:multiLvlStrCache>
                <c:ptCount val="10"/>
                <c:lvl>
                  <c:pt idx="0">
                    <c:v>2023</c:v>
                  </c:pt>
                  <c:pt idx="1">
                    <c:v>2024</c:v>
                  </c:pt>
                  <c:pt idx="2">
                    <c:v>2023</c:v>
                  </c:pt>
                  <c:pt idx="3">
                    <c:v>2024</c:v>
                  </c:pt>
                  <c:pt idx="4">
                    <c:v>2023</c:v>
                  </c:pt>
                  <c:pt idx="5">
                    <c:v>2024</c:v>
                  </c:pt>
                  <c:pt idx="6">
                    <c:v>2023</c:v>
                  </c:pt>
                  <c:pt idx="7">
                    <c:v>2024</c:v>
                  </c:pt>
                  <c:pt idx="8">
                    <c:v>2023</c:v>
                  </c:pt>
                  <c:pt idx="9">
                    <c:v>2024</c:v>
                  </c:pt>
                </c:lvl>
                <c:lvl>
                  <c:pt idx="0">
                    <c:v>Fire</c:v>
                  </c:pt>
                  <c:pt idx="2">
                    <c:v>Marine</c:v>
                  </c:pt>
                  <c:pt idx="4">
                    <c:v>Motor</c:v>
                  </c:pt>
                  <c:pt idx="6">
                    <c:v>Health</c:v>
                  </c:pt>
                  <c:pt idx="8">
                    <c:v>Miscellaneous</c:v>
                  </c:pt>
                </c:lvl>
              </c:multiLvlStrCache>
            </c:multiLvlStrRef>
          </c:cat>
          <c:val>
            <c:numRef>
              <c:f>'[1]Claims Tables and Charts '!$M$16:$M$25</c:f>
              <c:numCache>
                <c:formatCode>General</c:formatCode>
                <c:ptCount val="10"/>
                <c:pt idx="0">
                  <c:v>5603874.3281851895</c:v>
                </c:pt>
                <c:pt idx="1">
                  <c:v>2536666.2500094404</c:v>
                </c:pt>
                <c:pt idx="2">
                  <c:v>532041.7600247208</c:v>
                </c:pt>
                <c:pt idx="3">
                  <c:v>665529.68751044013</c:v>
                </c:pt>
                <c:pt idx="4">
                  <c:v>30122366.165855497</c:v>
                </c:pt>
                <c:pt idx="5">
                  <c:v>29014103.978201874</c:v>
                </c:pt>
                <c:pt idx="6">
                  <c:v>12894741.357655212</c:v>
                </c:pt>
                <c:pt idx="7">
                  <c:v>16281539.5900272</c:v>
                </c:pt>
                <c:pt idx="8">
                  <c:v>2332740.1505181137</c:v>
                </c:pt>
                <c:pt idx="9">
                  <c:v>2018345.3994274403</c:v>
                </c:pt>
              </c:numCache>
            </c:numRef>
          </c:val>
          <c:extLst>
            <c:ext xmlns:c16="http://schemas.microsoft.com/office/drawing/2014/chart" uri="{C3380CC4-5D6E-409C-BE32-E72D297353CC}">
              <c16:uniqueId val="{00000000-6F7B-4B9C-9F09-193E20B6B2C1}"/>
            </c:ext>
          </c:extLst>
        </c:ser>
        <c:ser>
          <c:idx val="1"/>
          <c:order val="1"/>
          <c:tx>
            <c:strRef>
              <c:f>'[1]Claims Tables and Charts '!$N$15</c:f>
              <c:strCache>
                <c:ptCount val="1"/>
                <c:pt idx="0">
                  <c:v>Claims Received </c:v>
                </c:pt>
              </c:strCache>
            </c:strRef>
          </c:tx>
          <c:spPr>
            <a:solidFill>
              <a:schemeClr val="accent2"/>
            </a:solidFill>
            <a:ln>
              <a:noFill/>
            </a:ln>
            <a:effectLst/>
          </c:spPr>
          <c:invertIfNegative val="0"/>
          <c:cat>
            <c:multiLvlStrRef>
              <c:f>'[1]Claims Tables and Charts '!$K$16:$L$25</c:f>
              <c:multiLvlStrCache>
                <c:ptCount val="10"/>
                <c:lvl>
                  <c:pt idx="0">
                    <c:v>2023</c:v>
                  </c:pt>
                  <c:pt idx="1">
                    <c:v>2024</c:v>
                  </c:pt>
                  <c:pt idx="2">
                    <c:v>2023</c:v>
                  </c:pt>
                  <c:pt idx="3">
                    <c:v>2024</c:v>
                  </c:pt>
                  <c:pt idx="4">
                    <c:v>2023</c:v>
                  </c:pt>
                  <c:pt idx="5">
                    <c:v>2024</c:v>
                  </c:pt>
                  <c:pt idx="6">
                    <c:v>2023</c:v>
                  </c:pt>
                  <c:pt idx="7">
                    <c:v>2024</c:v>
                  </c:pt>
                  <c:pt idx="8">
                    <c:v>2023</c:v>
                  </c:pt>
                  <c:pt idx="9">
                    <c:v>2024</c:v>
                  </c:pt>
                </c:lvl>
                <c:lvl>
                  <c:pt idx="0">
                    <c:v>Fire</c:v>
                  </c:pt>
                  <c:pt idx="2">
                    <c:v>Marine</c:v>
                  </c:pt>
                  <c:pt idx="4">
                    <c:v>Motor</c:v>
                  </c:pt>
                  <c:pt idx="6">
                    <c:v>Health</c:v>
                  </c:pt>
                  <c:pt idx="8">
                    <c:v>Miscellaneous</c:v>
                  </c:pt>
                </c:lvl>
              </c:multiLvlStrCache>
            </c:multiLvlStrRef>
          </c:cat>
          <c:val>
            <c:numRef>
              <c:f>'[1]Claims Tables and Charts '!$N$16:$N$25</c:f>
              <c:numCache>
                <c:formatCode>General</c:formatCode>
                <c:ptCount val="10"/>
                <c:pt idx="0">
                  <c:v>11296782.393097218</c:v>
                </c:pt>
                <c:pt idx="1">
                  <c:v>11232963.99895815</c:v>
                </c:pt>
                <c:pt idx="2">
                  <c:v>1363614.113637812</c:v>
                </c:pt>
                <c:pt idx="3">
                  <c:v>1242807.1325360958</c:v>
                </c:pt>
                <c:pt idx="4">
                  <c:v>40581753.026099153</c:v>
                </c:pt>
                <c:pt idx="5">
                  <c:v>40765894.70637276</c:v>
                </c:pt>
                <c:pt idx="6">
                  <c:v>20007677.742952608</c:v>
                </c:pt>
                <c:pt idx="7">
                  <c:v>18956107.14687366</c:v>
                </c:pt>
                <c:pt idx="8">
                  <c:v>3854005.8771590386</c:v>
                </c:pt>
                <c:pt idx="9">
                  <c:v>5730226.8030094802</c:v>
                </c:pt>
              </c:numCache>
            </c:numRef>
          </c:val>
          <c:extLst>
            <c:ext xmlns:c16="http://schemas.microsoft.com/office/drawing/2014/chart" uri="{C3380CC4-5D6E-409C-BE32-E72D297353CC}">
              <c16:uniqueId val="{00000001-6F7B-4B9C-9F09-193E20B6B2C1}"/>
            </c:ext>
          </c:extLst>
        </c:ser>
        <c:dLbls>
          <c:showLegendKey val="0"/>
          <c:showVal val="0"/>
          <c:showCatName val="0"/>
          <c:showSerName val="0"/>
          <c:showPercent val="0"/>
          <c:showBubbleSize val="0"/>
        </c:dLbls>
        <c:gapWidth val="219"/>
        <c:axId val="796172223"/>
        <c:axId val="796169311"/>
      </c:barChart>
      <c:catAx>
        <c:axId val="79617222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Class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169311"/>
        <c:crosses val="autoZero"/>
        <c:auto val="1"/>
        <c:lblAlgn val="ctr"/>
        <c:lblOffset val="100"/>
        <c:noMultiLvlLbl val="0"/>
      </c:catAx>
      <c:valAx>
        <c:axId val="7961693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a:t>
                </a:r>
                <a:r>
                  <a:rPr lang="en-US" baseline="0"/>
                  <a:t> '000</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17222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Total Value of Asset (LKR' 000) - </a:t>
            </a:r>
            <a:r>
              <a:rPr lang="en-US" sz="1200" b="1" i="0" u="none" strike="noStrike" baseline="0">
                <a:effectLst/>
              </a:rPr>
              <a:t>2024 (b) </a:t>
            </a:r>
            <a:r>
              <a:rPr lang="en-US" sz="1200" b="1"/>
              <a:t> </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060245891526756"/>
          <c:y val="0.16867266913142751"/>
          <c:w val="0.78813502354111109"/>
          <c:h val="0.73463361156203433"/>
        </c:manualLayout>
      </c:layout>
      <c:ofPieChart>
        <c:ofPieType val="pie"/>
        <c:varyColors val="1"/>
        <c:ser>
          <c:idx val="0"/>
          <c:order val="0"/>
          <c:tx>
            <c:v>2023 (b) Total Value of Asset (LKR' 000) </c:v>
          </c:tx>
          <c:dPt>
            <c:idx val="0"/>
            <c:bubble3D val="0"/>
            <c:spPr>
              <a:solidFill>
                <a:schemeClr val="accent6"/>
              </a:solidFill>
              <a:ln>
                <a:noFill/>
              </a:ln>
              <a:effectLst/>
            </c:spPr>
            <c:extLst>
              <c:ext xmlns:c16="http://schemas.microsoft.com/office/drawing/2014/chart" uri="{C3380CC4-5D6E-409C-BE32-E72D297353CC}">
                <c16:uniqueId val="{00000001-B4F8-474D-9BB0-7C5C07FB212F}"/>
              </c:ext>
            </c:extLst>
          </c:dPt>
          <c:dPt>
            <c:idx val="1"/>
            <c:bubble3D val="0"/>
            <c:spPr>
              <a:solidFill>
                <a:schemeClr val="accent5"/>
              </a:solidFill>
              <a:ln>
                <a:noFill/>
              </a:ln>
              <a:effectLst/>
            </c:spPr>
            <c:extLst>
              <c:ext xmlns:c16="http://schemas.microsoft.com/office/drawing/2014/chart" uri="{C3380CC4-5D6E-409C-BE32-E72D297353CC}">
                <c16:uniqueId val="{00000003-B4F8-474D-9BB0-7C5C07FB212F}"/>
              </c:ext>
            </c:extLst>
          </c:dPt>
          <c:dPt>
            <c:idx val="2"/>
            <c:bubble3D val="0"/>
            <c:spPr>
              <a:solidFill>
                <a:schemeClr val="accent4"/>
              </a:solidFill>
              <a:ln>
                <a:noFill/>
              </a:ln>
              <a:effectLst/>
            </c:spPr>
            <c:extLst>
              <c:ext xmlns:c16="http://schemas.microsoft.com/office/drawing/2014/chart" uri="{C3380CC4-5D6E-409C-BE32-E72D297353CC}">
                <c16:uniqueId val="{00000005-B4F8-474D-9BB0-7C5C07FB212F}"/>
              </c:ext>
            </c:extLst>
          </c:dPt>
          <c:dPt>
            <c:idx val="3"/>
            <c:bubble3D val="0"/>
            <c:spPr>
              <a:solidFill>
                <a:schemeClr val="accent6">
                  <a:lumMod val="60000"/>
                </a:schemeClr>
              </a:solidFill>
              <a:ln>
                <a:noFill/>
              </a:ln>
              <a:effectLst/>
            </c:spPr>
            <c:extLst>
              <c:ext xmlns:c16="http://schemas.microsoft.com/office/drawing/2014/chart" uri="{C3380CC4-5D6E-409C-BE32-E72D297353CC}">
                <c16:uniqueId val="{00000007-B4F8-474D-9BB0-7C5C07FB212F}"/>
              </c:ext>
            </c:extLst>
          </c:dPt>
          <c:dPt>
            <c:idx val="4"/>
            <c:bubble3D val="0"/>
            <c:spPr>
              <a:solidFill>
                <a:schemeClr val="accent5">
                  <a:lumMod val="60000"/>
                </a:schemeClr>
              </a:solidFill>
              <a:ln>
                <a:noFill/>
              </a:ln>
              <a:effectLst/>
            </c:spPr>
            <c:extLst>
              <c:ext xmlns:c16="http://schemas.microsoft.com/office/drawing/2014/chart" uri="{C3380CC4-5D6E-409C-BE32-E72D297353CC}">
                <c16:uniqueId val="{00000009-B4F8-474D-9BB0-7C5C07FB212F}"/>
              </c:ext>
            </c:extLst>
          </c:dPt>
          <c:dPt>
            <c:idx val="5"/>
            <c:bubble3D val="0"/>
            <c:spPr>
              <a:solidFill>
                <a:schemeClr val="accent4">
                  <a:lumMod val="60000"/>
                </a:schemeClr>
              </a:solidFill>
              <a:ln>
                <a:noFill/>
              </a:ln>
              <a:effectLst/>
            </c:spPr>
            <c:extLst>
              <c:ext xmlns:c16="http://schemas.microsoft.com/office/drawing/2014/chart" uri="{C3380CC4-5D6E-409C-BE32-E72D297353CC}">
                <c16:uniqueId val="{0000000B-B4F8-474D-9BB0-7C5C07FB212F}"/>
              </c:ext>
            </c:extLst>
          </c:dPt>
          <c:dPt>
            <c:idx val="6"/>
            <c:bubble3D val="0"/>
            <c:spPr>
              <a:solidFill>
                <a:schemeClr val="accent6">
                  <a:lumMod val="80000"/>
                  <a:lumOff val="20000"/>
                </a:schemeClr>
              </a:solidFill>
              <a:ln>
                <a:noFill/>
              </a:ln>
              <a:effectLst/>
            </c:spPr>
            <c:extLst>
              <c:ext xmlns:c16="http://schemas.microsoft.com/office/drawing/2014/chart" uri="{C3380CC4-5D6E-409C-BE32-E72D297353CC}">
                <c16:uniqueId val="{0000000D-B4F8-474D-9BB0-7C5C07FB212F}"/>
              </c:ext>
            </c:extLst>
          </c:dPt>
          <c:dPt>
            <c:idx val="7"/>
            <c:bubble3D val="0"/>
            <c:spPr>
              <a:solidFill>
                <a:schemeClr val="accent5">
                  <a:lumMod val="80000"/>
                  <a:lumOff val="20000"/>
                </a:schemeClr>
              </a:solidFill>
              <a:ln>
                <a:noFill/>
              </a:ln>
              <a:effectLst/>
            </c:spPr>
            <c:extLst>
              <c:ext xmlns:c16="http://schemas.microsoft.com/office/drawing/2014/chart" uri="{C3380CC4-5D6E-409C-BE32-E72D297353CC}">
                <c16:uniqueId val="{0000000F-B4F8-474D-9BB0-7C5C07FB212F}"/>
              </c:ext>
            </c:extLst>
          </c:dPt>
          <c:dPt>
            <c:idx val="8"/>
            <c:bubble3D val="0"/>
            <c:spPr>
              <a:solidFill>
                <a:schemeClr val="accent4">
                  <a:lumMod val="80000"/>
                  <a:lumOff val="20000"/>
                </a:schemeClr>
              </a:solidFill>
              <a:ln>
                <a:noFill/>
              </a:ln>
              <a:effectLst/>
            </c:spPr>
            <c:extLst>
              <c:ext xmlns:c16="http://schemas.microsoft.com/office/drawing/2014/chart" uri="{C3380CC4-5D6E-409C-BE32-E72D297353CC}">
                <c16:uniqueId val="{00000011-B4F8-474D-9BB0-7C5C07FB212F}"/>
              </c:ext>
            </c:extLst>
          </c:dPt>
          <c:dPt>
            <c:idx val="9"/>
            <c:bubble3D val="0"/>
            <c:spPr>
              <a:solidFill>
                <a:schemeClr val="accent6">
                  <a:lumMod val="80000"/>
                </a:schemeClr>
              </a:solidFill>
              <a:ln>
                <a:noFill/>
              </a:ln>
              <a:effectLst/>
            </c:spPr>
            <c:extLst>
              <c:ext xmlns:c16="http://schemas.microsoft.com/office/drawing/2014/chart" uri="{C3380CC4-5D6E-409C-BE32-E72D297353CC}">
                <c16:uniqueId val="{00000013-B4F8-474D-9BB0-7C5C07FB212F}"/>
              </c:ext>
            </c:extLst>
          </c:dPt>
          <c:dPt>
            <c:idx val="10"/>
            <c:bubble3D val="0"/>
            <c:spPr>
              <a:solidFill>
                <a:schemeClr val="accent5">
                  <a:lumMod val="80000"/>
                </a:schemeClr>
              </a:solidFill>
              <a:ln>
                <a:noFill/>
              </a:ln>
              <a:effectLst/>
            </c:spPr>
            <c:extLst>
              <c:ext xmlns:c16="http://schemas.microsoft.com/office/drawing/2014/chart" uri="{C3380CC4-5D6E-409C-BE32-E72D297353CC}">
                <c16:uniqueId val="{00000015-B4F8-474D-9BB0-7C5C07FB212F}"/>
              </c:ext>
            </c:extLst>
          </c:dPt>
          <c:dPt>
            <c:idx val="11"/>
            <c:bubble3D val="0"/>
            <c:spPr>
              <a:solidFill>
                <a:schemeClr val="accent4">
                  <a:lumMod val="80000"/>
                </a:schemeClr>
              </a:solidFill>
              <a:ln>
                <a:noFill/>
              </a:ln>
              <a:effectLst/>
            </c:spPr>
            <c:extLst>
              <c:ext xmlns:c16="http://schemas.microsoft.com/office/drawing/2014/chart" uri="{C3380CC4-5D6E-409C-BE32-E72D297353CC}">
                <c16:uniqueId val="{00000017-B4F8-474D-9BB0-7C5C07FB212F}"/>
              </c:ext>
            </c:extLst>
          </c:dPt>
          <c:dPt>
            <c:idx val="12"/>
            <c:bubble3D val="0"/>
            <c:spPr>
              <a:solidFill>
                <a:schemeClr val="accent6">
                  <a:lumMod val="60000"/>
                  <a:lumOff val="40000"/>
                </a:schemeClr>
              </a:solidFill>
              <a:ln>
                <a:noFill/>
              </a:ln>
              <a:effectLst/>
            </c:spPr>
            <c:extLst>
              <c:ext xmlns:c16="http://schemas.microsoft.com/office/drawing/2014/chart" uri="{C3380CC4-5D6E-409C-BE32-E72D297353CC}">
                <c16:uniqueId val="{00000019-B4F8-474D-9BB0-7C5C07FB212F}"/>
              </c:ext>
            </c:extLst>
          </c:dPt>
          <c:dPt>
            <c:idx val="13"/>
            <c:bubble3D val="0"/>
            <c:spPr>
              <a:solidFill>
                <a:schemeClr val="accent5">
                  <a:lumMod val="60000"/>
                  <a:lumOff val="40000"/>
                </a:schemeClr>
              </a:solidFill>
              <a:ln>
                <a:noFill/>
              </a:ln>
              <a:effectLst/>
            </c:spPr>
            <c:extLst>
              <c:ext xmlns:c16="http://schemas.microsoft.com/office/drawing/2014/chart" uri="{C3380CC4-5D6E-409C-BE32-E72D297353CC}">
                <c16:uniqueId val="{0000001B-B4F8-474D-9BB0-7C5C07FB212F}"/>
              </c:ext>
            </c:extLst>
          </c:dPt>
          <c:dPt>
            <c:idx val="14"/>
            <c:bubble3D val="0"/>
            <c:spPr>
              <a:solidFill>
                <a:schemeClr val="accent4">
                  <a:lumMod val="60000"/>
                  <a:lumOff val="40000"/>
                </a:schemeClr>
              </a:solidFill>
              <a:ln>
                <a:noFill/>
              </a:ln>
              <a:effectLst/>
            </c:spPr>
            <c:extLst>
              <c:ext xmlns:c16="http://schemas.microsoft.com/office/drawing/2014/chart" uri="{C3380CC4-5D6E-409C-BE32-E72D297353CC}">
                <c16:uniqueId val="{0000001D-B4F8-474D-9BB0-7C5C07FB212F}"/>
              </c:ext>
            </c:extLst>
          </c:dPt>
          <c:dPt>
            <c:idx val="15"/>
            <c:bubble3D val="0"/>
            <c:spPr>
              <a:solidFill>
                <a:schemeClr val="accent6">
                  <a:lumMod val="50000"/>
                </a:schemeClr>
              </a:solidFill>
              <a:ln>
                <a:noFill/>
              </a:ln>
              <a:effectLst/>
            </c:spPr>
            <c:extLst>
              <c:ext xmlns:c16="http://schemas.microsoft.com/office/drawing/2014/chart" uri="{C3380CC4-5D6E-409C-BE32-E72D297353CC}">
                <c16:uniqueId val="{0000001F-B4F8-474D-9BB0-7C5C07FB212F}"/>
              </c:ext>
            </c:extLst>
          </c:dPt>
          <c:dPt>
            <c:idx val="16"/>
            <c:bubble3D val="0"/>
            <c:spPr>
              <a:solidFill>
                <a:schemeClr val="accent5">
                  <a:lumMod val="50000"/>
                </a:schemeClr>
              </a:solidFill>
              <a:ln>
                <a:solidFill>
                  <a:schemeClr val="tx1">
                    <a:lumMod val="15000"/>
                    <a:lumOff val="85000"/>
                    <a:alpha val="99000"/>
                  </a:schemeClr>
                </a:solidFill>
              </a:ln>
              <a:effectLst/>
            </c:spPr>
            <c:extLst>
              <c:ext xmlns:c16="http://schemas.microsoft.com/office/drawing/2014/chart" uri="{C3380CC4-5D6E-409C-BE32-E72D297353CC}">
                <c16:uniqueId val="{00000021-B4F8-474D-9BB0-7C5C07FB212F}"/>
              </c:ext>
            </c:extLst>
          </c:dPt>
          <c:dLbls>
            <c:dLbl>
              <c:idx val="0"/>
              <c:layout>
                <c:manualLayout>
                  <c:x val="-4.4122473926015262E-3"/>
                  <c:y val="3.69034534455283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4F8-474D-9BB0-7C5C07FB212F}"/>
                </c:ext>
              </c:extLst>
            </c:dLbl>
            <c:dLbl>
              <c:idx val="1"/>
              <c:layout>
                <c:manualLayout>
                  <c:x val="-1.1201112599758457E-2"/>
                  <c:y val="4.97166844574978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4F8-474D-9BB0-7C5C07FB212F}"/>
                </c:ext>
              </c:extLst>
            </c:dLbl>
            <c:dLbl>
              <c:idx val="2"/>
              <c:layout>
                <c:manualLayout>
                  <c:x val="-2.5010415129595835E-2"/>
                  <c:y val="2.498694020547410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4F8-474D-9BB0-7C5C07FB212F}"/>
                </c:ext>
              </c:extLst>
            </c:dLbl>
            <c:dLbl>
              <c:idx val="3"/>
              <c:layout>
                <c:manualLayout>
                  <c:x val="-1.7674062653908956E-2"/>
                  <c:y val="5.97382024919946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6.3469314683745587E-2"/>
                      <c:h val="7.946269344083548E-2"/>
                    </c:manualLayout>
                  </c15:layout>
                </c:ext>
                <c:ext xmlns:c16="http://schemas.microsoft.com/office/drawing/2014/chart" uri="{C3380CC4-5D6E-409C-BE32-E72D297353CC}">
                  <c16:uniqueId val="{00000007-B4F8-474D-9BB0-7C5C07FB212F}"/>
                </c:ext>
              </c:extLst>
            </c:dLbl>
            <c:dLbl>
              <c:idx val="4"/>
              <c:layout>
                <c:manualLayout>
                  <c:x val="-1.1791454646611634E-2"/>
                  <c:y val="4.51911556591509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4F8-474D-9BB0-7C5C07FB212F}"/>
                </c:ext>
              </c:extLst>
            </c:dLbl>
            <c:dLbl>
              <c:idx val="5"/>
              <c:layout>
                <c:manualLayout>
                  <c:x val="-6.6516322663760083E-3"/>
                  <c:y val="-2.2194317476071711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7.0713639523631133E-2"/>
                      <c:h val="7.7456952198132367E-2"/>
                    </c:manualLayout>
                  </c15:layout>
                </c:ext>
                <c:ext xmlns:c16="http://schemas.microsoft.com/office/drawing/2014/chart" uri="{C3380CC4-5D6E-409C-BE32-E72D297353CC}">
                  <c16:uniqueId val="{0000000B-B4F8-474D-9BB0-7C5C07FB212F}"/>
                </c:ext>
              </c:extLst>
            </c:dLbl>
            <c:dLbl>
              <c:idx val="6"/>
              <c:layout>
                <c:manualLayout>
                  <c:x val="-4.0718108093178093E-3"/>
                  <c:y val="-6.00111224916728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7.4717578805679363E-2"/>
                      <c:h val="7.4716686650736372E-2"/>
                    </c:manualLayout>
                  </c15:layout>
                </c:ext>
                <c:ext xmlns:c16="http://schemas.microsoft.com/office/drawing/2014/chart" uri="{C3380CC4-5D6E-409C-BE32-E72D297353CC}">
                  <c16:uniqueId val="{0000000D-B4F8-474D-9BB0-7C5C07FB212F}"/>
                </c:ext>
              </c:extLst>
            </c:dLbl>
            <c:dLbl>
              <c:idx val="7"/>
              <c:layout>
                <c:manualLayout>
                  <c:x val="-7.7523397045041551E-3"/>
                  <c:y val="-9.9681765006897228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0742088706518679"/>
                      <c:h val="0.13404662600235584"/>
                    </c:manualLayout>
                  </c15:layout>
                </c:ext>
                <c:ext xmlns:c16="http://schemas.microsoft.com/office/drawing/2014/chart" uri="{C3380CC4-5D6E-409C-BE32-E72D297353CC}">
                  <c16:uniqueId val="{0000000F-B4F8-474D-9BB0-7C5C07FB212F}"/>
                </c:ext>
              </c:extLst>
            </c:dLbl>
            <c:dLbl>
              <c:idx val="8"/>
              <c:layout>
                <c:manualLayout>
                  <c:x val="1.0941977019120377E-2"/>
                  <c:y val="-3.0917989864379797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3122735994895818"/>
                      <c:h val="8.2338364343554335E-2"/>
                    </c:manualLayout>
                  </c15:layout>
                </c:ext>
                <c:ext xmlns:c16="http://schemas.microsoft.com/office/drawing/2014/chart" uri="{C3380CC4-5D6E-409C-BE32-E72D297353CC}">
                  <c16:uniqueId val="{00000011-B4F8-474D-9BB0-7C5C07FB212F}"/>
                </c:ext>
              </c:extLst>
            </c:dLbl>
            <c:dLbl>
              <c:idx val="9"/>
              <c:layout>
                <c:manualLayout>
                  <c:x val="-4.4997446930299572E-3"/>
                  <c:y val="-9.572666916260393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B4F8-474D-9BB0-7C5C07FB212F}"/>
                </c:ext>
              </c:extLst>
            </c:dLbl>
            <c:dLbl>
              <c:idx val="10"/>
              <c:layout>
                <c:manualLayout>
                  <c:x val="2.5531347467907712E-2"/>
                  <c:y val="-6.7253293967170127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9.6080970093624735E-2"/>
                      <c:h val="6.8925086465851743E-2"/>
                    </c:manualLayout>
                  </c15:layout>
                </c:ext>
                <c:ext xmlns:c16="http://schemas.microsoft.com/office/drawing/2014/chart" uri="{C3380CC4-5D6E-409C-BE32-E72D297353CC}">
                  <c16:uniqueId val="{00000015-B4F8-474D-9BB0-7C5C07FB212F}"/>
                </c:ext>
              </c:extLst>
            </c:dLbl>
            <c:dLbl>
              <c:idx val="11"/>
              <c:layout>
                <c:manualLayout>
                  <c:x val="1.7765173751712365E-2"/>
                  <c:y val="-1.924187136223752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184404809527991"/>
                      <c:h val="8.7541079727146101E-2"/>
                    </c:manualLayout>
                  </c15:layout>
                </c:ext>
                <c:ext xmlns:c16="http://schemas.microsoft.com/office/drawing/2014/chart" uri="{C3380CC4-5D6E-409C-BE32-E72D297353CC}">
                  <c16:uniqueId val="{00000017-B4F8-474D-9BB0-7C5C07FB212F}"/>
                </c:ext>
              </c:extLst>
            </c:dLbl>
            <c:dLbl>
              <c:idx val="12"/>
              <c:layout>
                <c:manualLayout>
                  <c:x val="-2.6321416839853364E-3"/>
                  <c:y val="-4.218020028939380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9.7580804175681712E-2"/>
                      <c:h val="7.8505999235639307E-2"/>
                    </c:manualLayout>
                  </c15:layout>
                </c:ext>
                <c:ext xmlns:c16="http://schemas.microsoft.com/office/drawing/2014/chart" uri="{C3380CC4-5D6E-409C-BE32-E72D297353CC}">
                  <c16:uniqueId val="{00000019-B4F8-474D-9BB0-7C5C07FB212F}"/>
                </c:ext>
              </c:extLst>
            </c:dLbl>
            <c:dLbl>
              <c:idx val="13"/>
              <c:layout>
                <c:manualLayout>
                  <c:x val="4.7417214111025924E-2"/>
                  <c:y val="-4.561596550246416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8.9593231189153383E-2"/>
                      <c:h val="8.4254546897511842E-2"/>
                    </c:manualLayout>
                  </c15:layout>
                </c:ext>
                <c:ext xmlns:c16="http://schemas.microsoft.com/office/drawing/2014/chart" uri="{C3380CC4-5D6E-409C-BE32-E72D297353CC}">
                  <c16:uniqueId val="{0000001B-B4F8-474D-9BB0-7C5C07FB212F}"/>
                </c:ext>
              </c:extLst>
            </c:dLbl>
            <c:dLbl>
              <c:idx val="14"/>
              <c:layout>
                <c:manualLayout>
                  <c:x val="3.3170273110045501E-2"/>
                  <c:y val="-1.950311066892863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1016940878494423"/>
                      <c:h val="5.619728551781171E-2"/>
                    </c:manualLayout>
                  </c15:layout>
                </c:ext>
                <c:ext xmlns:c16="http://schemas.microsoft.com/office/drawing/2014/chart" uri="{C3380CC4-5D6E-409C-BE32-E72D297353CC}">
                  <c16:uniqueId val="{0000001D-B4F8-474D-9BB0-7C5C07FB212F}"/>
                </c:ext>
              </c:extLst>
            </c:dLbl>
            <c:dLbl>
              <c:idx val="15"/>
              <c:layout>
                <c:manualLayout>
                  <c:x val="-1.4124943172710404E-2"/>
                  <c:y val="3.544923725779813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a:noFill/>
                    <a:ln>
                      <a:noFill/>
                    </a:ln>
                  </c15:spPr>
                  <c15:layout/>
                </c:ext>
                <c:ext xmlns:c16="http://schemas.microsoft.com/office/drawing/2014/chart" uri="{C3380CC4-5D6E-409C-BE32-E72D297353CC}">
                  <c16:uniqueId val="{0000001F-B4F8-474D-9BB0-7C5C07FB212F}"/>
                </c:ext>
              </c:extLst>
            </c:dLbl>
            <c:dLbl>
              <c:idx val="16"/>
              <c:layout>
                <c:manualLayout>
                  <c:x val="-0.14463359556579392"/>
                  <c:y val="-8.7573623540280077E-3"/>
                </c:manualLayout>
              </c:layout>
              <c:tx>
                <c:rich>
                  <a:bodyPr rot="0" spcFirstLastPara="1" vertOverflow="ellipsis" vert="horz" wrap="square" lIns="38100" tIns="19050" rIns="38100" bIns="19050" anchor="ctr" anchorCtr="1">
                    <a:noAutofit/>
                  </a:bodyPr>
                  <a:lstStyle/>
                  <a:p>
                    <a:pPr>
                      <a:defRPr sz="1000" b="1" i="0" u="none" strike="noStrike" kern="1200" baseline="0">
                        <a:solidFill>
                          <a:schemeClr val="bg1"/>
                        </a:solidFill>
                        <a:latin typeface="+mn-lt"/>
                        <a:ea typeface="+mn-ea"/>
                        <a:cs typeface="+mn-cs"/>
                      </a:defRPr>
                    </a:pPr>
                    <a:r>
                      <a:rPr lang="en-US" sz="1000" b="1">
                        <a:solidFill>
                          <a:schemeClr val="bg1"/>
                        </a:solidFill>
                      </a:rPr>
                      <a:t>Government Debt Securities</a:t>
                    </a:r>
                    <a:r>
                      <a:rPr lang="en-US" sz="1000" b="1" baseline="0">
                        <a:solidFill>
                          <a:schemeClr val="bg1"/>
                        </a:solidFill>
                      </a:rPr>
                      <a:t>
</a:t>
                    </a:r>
                    <a:fld id="{103F8024-5546-44F3-B5C3-1E8480000542}" type="PERCENTAGE">
                      <a:rPr lang="en-US" sz="1000" b="1" baseline="0">
                        <a:solidFill>
                          <a:schemeClr val="bg1"/>
                        </a:solidFill>
                      </a:rPr>
                      <a:pPr>
                        <a:defRPr b="1">
                          <a:solidFill>
                            <a:schemeClr val="bg1"/>
                          </a:solidFill>
                        </a:defRPr>
                      </a:pPr>
                      <a:t>[PERCENTAGE]</a:t>
                    </a:fld>
                    <a:endParaRPr lang="en-US" sz="1000" b="1" baseline="0">
                      <a:solidFill>
                        <a:schemeClr val="bg1"/>
                      </a:solidFill>
                    </a:endParaRPr>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1151960820689333"/>
                      <c:h val="9.1674005958995039E-2"/>
                    </c:manualLayout>
                  </c15:layout>
                  <c15:dlblFieldTable/>
                  <c15:showDataLabelsRange val="0"/>
                </c:ext>
                <c:ext xmlns:c16="http://schemas.microsoft.com/office/drawing/2014/chart" uri="{C3380CC4-5D6E-409C-BE32-E72D297353CC}">
                  <c16:uniqueId val="{00000021-B4F8-474D-9BB0-7C5C07FB212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prstDash val="solid"/>
                  <a:round/>
                </a:ln>
                <a:effectLst/>
              </c:spPr>
            </c:leaderLines>
            <c:extLst>
              <c:ext xmlns:c15="http://schemas.microsoft.com/office/drawing/2012/chart" uri="{CE6537A1-D6FC-4f65-9D91-7224C49458BB}"/>
            </c:extLst>
          </c:dLbls>
          <c:cat>
            <c:strLit>
              <c:ptCount val="16"/>
              <c:pt idx="0">
                <c:v>Equities</c:v>
              </c:pt>
              <c:pt idx="1">
                <c:v>Corporate Debts</c:v>
              </c:pt>
              <c:pt idx="2">
                <c:v>Land &amp; Buildings</c:v>
              </c:pt>
              <c:pt idx="3">
                <c:v>Deposits </c:v>
              </c:pt>
              <c:pt idx="4">
                <c:v>Unit Trusts </c:v>
              </c:pt>
              <c:pt idx="5">
                <c:v>Investments in Gold</c:v>
              </c:pt>
              <c:pt idx="6">
                <c:v>Reinsurance receivables</c:v>
              </c:pt>
              <c:pt idx="7">
                <c:v>Premium receivable from policyholders and intermediaries </c:v>
              </c:pt>
              <c:pt idx="8">
                <c:v>Property Plant and Equipment</c:v>
              </c:pt>
              <c:pt idx="9">
                <c:v>Right of use asset</c:v>
              </c:pt>
              <c:pt idx="10">
                <c:v>Other Assets</c:v>
              </c:pt>
              <c:pt idx="11">
                <c:v>Cash and cash equivalents</c:v>
              </c:pt>
              <c:pt idx="12">
                <c:v>Treasury Bonds</c:v>
              </c:pt>
              <c:pt idx="13">
                <c:v>Treasury Bills</c:v>
              </c:pt>
              <c:pt idx="14">
                <c:v>REPO</c:v>
              </c:pt>
              <c:pt idx="15">
                <c:v>Sri Lanka Development Bonds</c:v>
              </c:pt>
            </c:strLit>
          </c:cat>
          <c:val>
            <c:numLit>
              <c:formatCode>General</c:formatCode>
              <c:ptCount val="16"/>
              <c:pt idx="0">
                <c:v>38665625.763409995</c:v>
              </c:pt>
              <c:pt idx="1">
                <c:v>17908072.222672101</c:v>
              </c:pt>
              <c:pt idx="2">
                <c:v>5050169</c:v>
              </c:pt>
              <c:pt idx="3">
                <c:v>32185265.995971344</c:v>
              </c:pt>
              <c:pt idx="4">
                <c:v>3819926.1479147011</c:v>
              </c:pt>
              <c:pt idx="5">
                <c:v>21502.5</c:v>
              </c:pt>
              <c:pt idx="6">
                <c:v>18643555.069497503</c:v>
              </c:pt>
              <c:pt idx="7">
                <c:v>32976239.527613435</c:v>
              </c:pt>
              <c:pt idx="8">
                <c:v>19882758.260411501</c:v>
              </c:pt>
              <c:pt idx="9">
                <c:v>2836426.0776237398</c:v>
              </c:pt>
              <c:pt idx="10">
                <c:v>20212787.514068313</c:v>
              </c:pt>
              <c:pt idx="11">
                <c:v>5057655.1354211727</c:v>
              </c:pt>
              <c:pt idx="12">
                <c:v>58862829.060150243</c:v>
              </c:pt>
              <c:pt idx="13">
                <c:v>41245615.879010737</c:v>
              </c:pt>
              <c:pt idx="14">
                <c:v>7747462.2776704757</c:v>
              </c:pt>
              <c:pt idx="15">
                <c:v>100891.45957999998</c:v>
              </c:pt>
            </c:numLit>
          </c:val>
          <c:extLst>
            <c:ext xmlns:c16="http://schemas.microsoft.com/office/drawing/2014/chart" uri="{C3380CC4-5D6E-409C-BE32-E72D297353CC}">
              <c16:uniqueId val="{00000022-B4F8-474D-9BB0-7C5C07FB212F}"/>
            </c:ext>
          </c:extLst>
        </c:ser>
        <c:dLbls>
          <c:dLblPos val="bestFit"/>
          <c:showLegendKey val="0"/>
          <c:showVal val="0"/>
          <c:showCatName val="1"/>
          <c:showSerName val="0"/>
          <c:showPercent val="1"/>
          <c:showBubbleSize val="0"/>
          <c:showLeaderLines val="1"/>
        </c:dLbls>
        <c:gapWidth val="100"/>
        <c:splitType val="pos"/>
        <c:splitPos val="4"/>
        <c:secondPieSize val="75"/>
        <c:serLines>
          <c:spPr>
            <a:ln w="9525" cap="flat" cmpd="sng" algn="ctr">
              <a:solidFill>
                <a:schemeClr val="tx1">
                  <a:lumMod val="35000"/>
                  <a:lumOff val="65000"/>
                </a:schemeClr>
              </a:solidFill>
              <a:prstDash val="solid"/>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prstDash val="solid"/>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clustered"/>
        <c:varyColors val="0"/>
        <c:ser>
          <c:idx val="0"/>
          <c:order val="0"/>
          <c:tx>
            <c:strRef>
              <c:f>'12. Credit Quality'!$B$8</c:f>
              <c:strCache>
                <c:ptCount val="1"/>
                <c:pt idx="0">
                  <c:v>Corporate Debts</c:v>
                </c:pt>
              </c:strCache>
            </c:strRef>
          </c:tx>
          <c:spPr>
            <a:solidFill>
              <a:schemeClr val="accent3">
                <a:shade val="76000"/>
              </a:schemeClr>
            </a:solidFill>
            <a:ln>
              <a:noFill/>
            </a:ln>
            <a:effectLst/>
          </c:spPr>
          <c:invertIfNegative val="0"/>
          <c:cat>
            <c:multiLvlStrRef>
              <c:f>'12. Credit Quality'!$C$6:$J$7</c:f>
              <c:multiLvlStrCache>
                <c:ptCount val="8"/>
                <c:lvl>
                  <c:pt idx="0">
                    <c:v>2023 (a)</c:v>
                  </c:pt>
                  <c:pt idx="1">
                    <c:v>2024 (b)</c:v>
                  </c:pt>
                  <c:pt idx="2">
                    <c:v>2023 (a)</c:v>
                  </c:pt>
                  <c:pt idx="3">
                    <c:v>2024 (b)</c:v>
                  </c:pt>
                  <c:pt idx="4">
                    <c:v>2023 (a)</c:v>
                  </c:pt>
                  <c:pt idx="5">
                    <c:v>2024 (b)</c:v>
                  </c:pt>
                  <c:pt idx="6">
                    <c:v>2023 (a)</c:v>
                  </c:pt>
                  <c:pt idx="7">
                    <c:v>2024 (b)</c:v>
                  </c:pt>
                </c:lvl>
                <c:lvl>
                  <c:pt idx="0">
                    <c:v>AAA to AA- and A1/P1</c:v>
                  </c:pt>
                  <c:pt idx="2">
                    <c:v>A+ to A- and A2/P2</c:v>
                  </c:pt>
                  <c:pt idx="4">
                    <c:v>BBB+ to BB- and A3/P3</c:v>
                  </c:pt>
                  <c:pt idx="6">
                    <c:v>Unrated</c:v>
                  </c:pt>
                </c:lvl>
              </c:multiLvlStrCache>
            </c:multiLvlStrRef>
          </c:cat>
          <c:val>
            <c:numRef>
              <c:f>'12. Credit Quality'!$C$8:$J$8</c:f>
              <c:numCache>
                <c:formatCode>#,##0</c:formatCode>
                <c:ptCount val="8"/>
                <c:pt idx="0">
                  <c:v>1327445.248887833</c:v>
                </c:pt>
                <c:pt idx="1">
                  <c:v>2417302.0687646335</c:v>
                </c:pt>
                <c:pt idx="2">
                  <c:v>11914552.214016967</c:v>
                </c:pt>
                <c:pt idx="3">
                  <c:v>9708777.9190893583</c:v>
                </c:pt>
                <c:pt idx="4">
                  <c:v>3619472.3037473015</c:v>
                </c:pt>
                <c:pt idx="5">
                  <c:v>4710116.3644841537</c:v>
                </c:pt>
                <c:pt idx="6">
                  <c:v>1046602.73973</c:v>
                </c:pt>
                <c:pt idx="7">
                  <c:v>2782242.2452699998</c:v>
                </c:pt>
              </c:numCache>
            </c:numRef>
          </c:val>
          <c:extLst>
            <c:ext xmlns:c16="http://schemas.microsoft.com/office/drawing/2014/chart" uri="{C3380CC4-5D6E-409C-BE32-E72D297353CC}">
              <c16:uniqueId val="{00000000-B308-499D-94A7-46F5EFA1123B}"/>
            </c:ext>
          </c:extLst>
        </c:ser>
        <c:ser>
          <c:idx val="1"/>
          <c:order val="1"/>
          <c:tx>
            <c:strRef>
              <c:f>'12. Credit Quality'!$B$9</c:f>
              <c:strCache>
                <c:ptCount val="1"/>
                <c:pt idx="0">
                  <c:v>Deposits </c:v>
                </c:pt>
              </c:strCache>
            </c:strRef>
          </c:tx>
          <c:spPr>
            <a:solidFill>
              <a:schemeClr val="accent3">
                <a:tint val="77000"/>
              </a:schemeClr>
            </a:solidFill>
            <a:ln>
              <a:noFill/>
            </a:ln>
            <a:effectLst/>
          </c:spPr>
          <c:invertIfNegative val="0"/>
          <c:cat>
            <c:multiLvlStrRef>
              <c:f>'12. Credit Quality'!$C$6:$J$7</c:f>
              <c:multiLvlStrCache>
                <c:ptCount val="8"/>
                <c:lvl>
                  <c:pt idx="0">
                    <c:v>2023 (a)</c:v>
                  </c:pt>
                  <c:pt idx="1">
                    <c:v>2024 (b)</c:v>
                  </c:pt>
                  <c:pt idx="2">
                    <c:v>2023 (a)</c:v>
                  </c:pt>
                  <c:pt idx="3">
                    <c:v>2024 (b)</c:v>
                  </c:pt>
                  <c:pt idx="4">
                    <c:v>2023 (a)</c:v>
                  </c:pt>
                  <c:pt idx="5">
                    <c:v>2024 (b)</c:v>
                  </c:pt>
                  <c:pt idx="6">
                    <c:v>2023 (a)</c:v>
                  </c:pt>
                  <c:pt idx="7">
                    <c:v>2024 (b)</c:v>
                  </c:pt>
                </c:lvl>
                <c:lvl>
                  <c:pt idx="0">
                    <c:v>AAA to AA- and A1/P1</c:v>
                  </c:pt>
                  <c:pt idx="2">
                    <c:v>A+ to A- and A2/P2</c:v>
                  </c:pt>
                  <c:pt idx="4">
                    <c:v>BBB+ to BB- and A3/P3</c:v>
                  </c:pt>
                  <c:pt idx="6">
                    <c:v>Unrated</c:v>
                  </c:pt>
                </c:lvl>
              </c:multiLvlStrCache>
            </c:multiLvlStrRef>
          </c:cat>
          <c:val>
            <c:numRef>
              <c:f>'12. Credit Quality'!$C$9:$J$9</c:f>
              <c:numCache>
                <c:formatCode>#,##0</c:formatCode>
                <c:ptCount val="8"/>
                <c:pt idx="0">
                  <c:v>3831884.6362600001</c:v>
                </c:pt>
                <c:pt idx="1">
                  <c:v>9895054.463422576</c:v>
                </c:pt>
                <c:pt idx="2">
                  <c:v>26146588.334474262</c:v>
                </c:pt>
                <c:pt idx="3">
                  <c:v>13732990.028773816</c:v>
                </c:pt>
                <c:pt idx="4">
                  <c:v>2362618.7640285618</c:v>
                </c:pt>
                <c:pt idx="5">
                  <c:v>2258770.9752755845</c:v>
                </c:pt>
                <c:pt idx="6">
                  <c:v>13561.261208523152</c:v>
                </c:pt>
                <c:pt idx="7">
                  <c:v>98259.682993414972</c:v>
                </c:pt>
              </c:numCache>
            </c:numRef>
          </c:val>
          <c:extLst>
            <c:ext xmlns:c16="http://schemas.microsoft.com/office/drawing/2014/chart" uri="{C3380CC4-5D6E-409C-BE32-E72D297353CC}">
              <c16:uniqueId val="{00000001-B308-499D-94A7-46F5EFA1123B}"/>
            </c:ext>
          </c:extLst>
        </c:ser>
        <c:dLbls>
          <c:showLegendKey val="0"/>
          <c:showVal val="0"/>
          <c:showCatName val="0"/>
          <c:showSerName val="0"/>
          <c:showPercent val="0"/>
          <c:showBubbleSize val="0"/>
        </c:dLbls>
        <c:gapWidth val="219"/>
        <c:overlap val="-27"/>
        <c:axId val="337960480"/>
        <c:axId val="337952160"/>
      </c:barChart>
      <c:catAx>
        <c:axId val="337960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7952160"/>
        <c:crosses val="autoZero"/>
        <c:auto val="1"/>
        <c:lblAlgn val="ctr"/>
        <c:lblOffset val="100"/>
        <c:noMultiLvlLbl val="0"/>
      </c:catAx>
      <c:valAx>
        <c:axId val="337952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796048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965456410459706"/>
          <c:y val="3.2419687592101384E-2"/>
          <c:w val="0.71717318374850725"/>
          <c:h val="0.83179078742478141"/>
        </c:manualLayout>
      </c:layout>
      <c:barChart>
        <c:barDir val="col"/>
        <c:grouping val="clustered"/>
        <c:varyColors val="0"/>
        <c:ser>
          <c:idx val="0"/>
          <c:order val="0"/>
          <c:tx>
            <c:strRef>
              <c:f>'13.TAC and CAR'!$C$6</c:f>
              <c:strCache>
                <c:ptCount val="1"/>
                <c:pt idx="0">
                  <c:v>TAC </c:v>
                </c:pt>
              </c:strCache>
            </c:strRef>
          </c:tx>
          <c:spPr>
            <a:solidFill>
              <a:schemeClr val="accent3">
                <a:shade val="76000"/>
              </a:schemeClr>
            </a:solidFill>
            <a:ln>
              <a:noFill/>
            </a:ln>
            <a:effectLst/>
          </c:spPr>
          <c:invertIfNegative val="0"/>
          <c:cat>
            <c:strRef>
              <c:f>'13.TAC and CAR'!$B$7:$B$11</c:f>
              <c:strCache>
                <c:ptCount val="5"/>
                <c:pt idx="0">
                  <c:v>2020</c:v>
                </c:pt>
                <c:pt idx="1">
                  <c:v>2021</c:v>
                </c:pt>
                <c:pt idx="2">
                  <c:v>2022</c:v>
                </c:pt>
                <c:pt idx="3">
                  <c:v>2023 (a)</c:v>
                </c:pt>
                <c:pt idx="4">
                  <c:v>2024 (b)</c:v>
                </c:pt>
              </c:strCache>
            </c:strRef>
          </c:cat>
          <c:val>
            <c:numRef>
              <c:f>'13.TAC and CAR'!$C$7:$C$11</c:f>
              <c:numCache>
                <c:formatCode>#,##0</c:formatCode>
                <c:ptCount val="5"/>
                <c:pt idx="0">
                  <c:v>65041215</c:v>
                </c:pt>
                <c:pt idx="1">
                  <c:v>74940792.146208823</c:v>
                </c:pt>
                <c:pt idx="2">
                  <c:v>78905467.627083898</c:v>
                </c:pt>
                <c:pt idx="3">
                  <c:v>97390131.699519634</c:v>
                </c:pt>
                <c:pt idx="4">
                  <c:v>75743771.253055394</c:v>
                </c:pt>
              </c:numCache>
            </c:numRef>
          </c:val>
          <c:extLst>
            <c:ext xmlns:c16="http://schemas.microsoft.com/office/drawing/2014/chart" uri="{C3380CC4-5D6E-409C-BE32-E72D297353CC}">
              <c16:uniqueId val="{00000000-CDB9-4323-A9BE-48B6C2782A5A}"/>
            </c:ext>
          </c:extLst>
        </c:ser>
        <c:dLbls>
          <c:showLegendKey val="0"/>
          <c:showVal val="0"/>
          <c:showCatName val="0"/>
          <c:showSerName val="0"/>
          <c:showPercent val="0"/>
          <c:showBubbleSize val="0"/>
        </c:dLbls>
        <c:gapWidth val="219"/>
        <c:overlap val="-27"/>
        <c:axId val="736465599"/>
        <c:axId val="736466431"/>
      </c:barChart>
      <c:lineChart>
        <c:grouping val="standard"/>
        <c:varyColors val="0"/>
        <c:ser>
          <c:idx val="1"/>
          <c:order val="1"/>
          <c:tx>
            <c:strRef>
              <c:f>'13.TAC and CAR'!$D$6</c:f>
              <c:strCache>
                <c:ptCount val="1"/>
                <c:pt idx="0">
                  <c:v>CAR %</c:v>
                </c:pt>
              </c:strCache>
            </c:strRef>
          </c:tx>
          <c:spPr>
            <a:ln w="28575" cap="rnd">
              <a:solidFill>
                <a:schemeClr val="accent3">
                  <a:tint val="77000"/>
                </a:schemeClr>
              </a:solidFill>
              <a:round/>
            </a:ln>
            <a:effectLst/>
          </c:spPr>
          <c:marker>
            <c:symbol val="none"/>
          </c:marker>
          <c:dLbls>
            <c:dLbl>
              <c:idx val="1"/>
              <c:numFmt formatCode="#,##0.0"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t"/>
              <c:showLegendKey val="0"/>
              <c:showVal val="1"/>
              <c:showCatName val="0"/>
              <c:showSerName val="0"/>
              <c:showPercent val="0"/>
              <c:showBubbleSize val="0"/>
              <c:extLst>
                <c:ext xmlns:c16="http://schemas.microsoft.com/office/drawing/2014/chart" uri="{C3380CC4-5D6E-409C-BE32-E72D297353CC}">
                  <c16:uniqueId val="{00000000-57F1-47F8-8FE4-82F6FC8B600D}"/>
                </c:ext>
              </c:extLst>
            </c:dLbl>
            <c:numFmt formatCode="#,##0.0" sourceLinked="0"/>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'13.TAC and CAR'!$B$7:$B$11</c:f>
              <c:strCache>
                <c:ptCount val="5"/>
                <c:pt idx="0">
                  <c:v>2020</c:v>
                </c:pt>
                <c:pt idx="1">
                  <c:v>2021</c:v>
                </c:pt>
                <c:pt idx="2">
                  <c:v>2022</c:v>
                </c:pt>
                <c:pt idx="3">
                  <c:v>2023 (a)</c:v>
                </c:pt>
                <c:pt idx="4">
                  <c:v>2024 (b)</c:v>
                </c:pt>
              </c:strCache>
            </c:strRef>
          </c:cat>
          <c:val>
            <c:numRef>
              <c:f>'13.TAC and CAR'!$D$7:$D$11</c:f>
              <c:numCache>
                <c:formatCode>#,##0.0</c:formatCode>
                <c:ptCount val="5"/>
                <c:pt idx="0">
                  <c:v>248.53846153846155</c:v>
                </c:pt>
                <c:pt idx="1">
                  <c:v>251.24553374629676</c:v>
                </c:pt>
                <c:pt idx="2">
                  <c:v>205.97914956230574</c:v>
                </c:pt>
                <c:pt idx="3">
                  <c:v>253.03621470953593</c:v>
                </c:pt>
                <c:pt idx="4" formatCode="0.00">
                  <c:v>252.5605650760431</c:v>
                </c:pt>
              </c:numCache>
            </c:numRef>
          </c:val>
          <c:smooth val="0"/>
          <c:extLst>
            <c:ext xmlns:c16="http://schemas.microsoft.com/office/drawing/2014/chart" uri="{C3380CC4-5D6E-409C-BE32-E72D297353CC}">
              <c16:uniqueId val="{00000002-CDB9-4323-A9BE-48B6C2782A5A}"/>
            </c:ext>
          </c:extLst>
        </c:ser>
        <c:dLbls>
          <c:showLegendKey val="0"/>
          <c:showVal val="0"/>
          <c:showCatName val="0"/>
          <c:showSerName val="0"/>
          <c:showPercent val="0"/>
          <c:showBubbleSize val="0"/>
        </c:dLbls>
        <c:marker val="1"/>
        <c:smooth val="0"/>
        <c:axId val="239184831"/>
        <c:axId val="239193151"/>
      </c:lineChart>
      <c:catAx>
        <c:axId val="7364655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6466431"/>
        <c:crosses val="autoZero"/>
        <c:auto val="1"/>
        <c:lblAlgn val="ctr"/>
        <c:lblOffset val="100"/>
        <c:noMultiLvlLbl val="0"/>
      </c:catAx>
      <c:valAx>
        <c:axId val="7364664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6465599"/>
        <c:crosses val="autoZero"/>
        <c:crossBetween val="between"/>
      </c:valAx>
      <c:valAx>
        <c:axId val="239193151"/>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84831"/>
        <c:crosses val="max"/>
        <c:crossBetween val="between"/>
      </c:valAx>
      <c:catAx>
        <c:axId val="239184831"/>
        <c:scaling>
          <c:orientation val="minMax"/>
        </c:scaling>
        <c:delete val="1"/>
        <c:axPos val="b"/>
        <c:numFmt formatCode="General" sourceLinked="1"/>
        <c:majorTickMark val="out"/>
        <c:minorTickMark val="none"/>
        <c:tickLblPos val="nextTo"/>
        <c:crossAx val="239193151"/>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stacked"/>
        <c:varyColors val="0"/>
        <c:ser>
          <c:idx val="0"/>
          <c:order val="0"/>
          <c:tx>
            <c:strRef>
              <c:f>'14.TAC'!$C$7</c:f>
              <c:strCache>
                <c:ptCount val="1"/>
                <c:pt idx="0">
                  <c:v>Tier 1 </c:v>
                </c:pt>
              </c:strCache>
            </c:strRef>
          </c:tx>
          <c:spPr>
            <a:solidFill>
              <a:schemeClr val="accent3">
                <a:tint val="6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'14.TAC'!$B$8:$B$12</c:f>
              <c:strCache>
                <c:ptCount val="5"/>
                <c:pt idx="0">
                  <c:v>2020</c:v>
                </c:pt>
                <c:pt idx="1">
                  <c:v>2021</c:v>
                </c:pt>
                <c:pt idx="2">
                  <c:v>2022</c:v>
                </c:pt>
                <c:pt idx="3">
                  <c:v>2023(a)</c:v>
                </c:pt>
                <c:pt idx="4">
                  <c:v>2024 (b)</c:v>
                </c:pt>
              </c:strCache>
            </c:strRef>
          </c:cat>
          <c:val>
            <c:numRef>
              <c:f>'14.TAC'!$C$8:$C$12</c:f>
              <c:numCache>
                <c:formatCode>_(* #,##0_);_(* \(#,##0\);_(* "-"??_);_(@_)</c:formatCode>
                <c:ptCount val="5"/>
                <c:pt idx="0">
                  <c:v>90869564</c:v>
                </c:pt>
                <c:pt idx="1">
                  <c:v>101745191.42806663</c:v>
                </c:pt>
                <c:pt idx="2">
                  <c:v>110440286.92514162</c:v>
                </c:pt>
                <c:pt idx="3">
                  <c:v>127394168.72961323</c:v>
                </c:pt>
                <c:pt idx="4">
                  <c:v>98762848.704245269</c:v>
                </c:pt>
              </c:numCache>
            </c:numRef>
          </c:val>
          <c:extLst>
            <c:ext xmlns:c16="http://schemas.microsoft.com/office/drawing/2014/chart" uri="{C3380CC4-5D6E-409C-BE32-E72D297353CC}">
              <c16:uniqueId val="{00000000-2817-49E4-AFED-6AE9EA308578}"/>
            </c:ext>
          </c:extLst>
        </c:ser>
        <c:ser>
          <c:idx val="1"/>
          <c:order val="1"/>
          <c:tx>
            <c:strRef>
              <c:f>'14.TAC'!$D$7</c:f>
              <c:strCache>
                <c:ptCount val="1"/>
                <c:pt idx="0">
                  <c:v>Tier II </c:v>
                </c:pt>
              </c:strCache>
            </c:strRef>
          </c:tx>
          <c:spPr>
            <a:solidFill>
              <a:schemeClr val="accent3"/>
            </a:solidFill>
            <a:ln>
              <a:noFill/>
            </a:ln>
            <a:effectLst/>
          </c:spPr>
          <c:invertIfNegative val="0"/>
          <c:dLbls>
            <c:dLbl>
              <c:idx val="0"/>
              <c:layout>
                <c:manualLayout>
                  <c:x val="-6.074592958100991E-17"/>
                  <c:y val="-2.9988465974625143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817-49E4-AFED-6AE9EA308578}"/>
                </c:ext>
              </c:extLst>
            </c:dLbl>
            <c:dLbl>
              <c:idx val="1"/>
              <c:layout>
                <c:manualLayout>
                  <c:x val="-6.074592958100991E-17"/>
                  <c:y val="-3.2295271049596327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817-49E4-AFED-6AE9EA308578}"/>
                </c:ext>
              </c:extLst>
            </c:dLbl>
            <c:dLbl>
              <c:idx val="2"/>
              <c:layout>
                <c:manualLayout>
                  <c:x val="-1.2149185916201982E-16"/>
                  <c:y val="-3.4602076124567498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2817-49E4-AFED-6AE9EA308578}"/>
                </c:ext>
              </c:extLst>
            </c:dLbl>
            <c:dLbl>
              <c:idx val="3"/>
              <c:layout>
                <c:manualLayout>
                  <c:x val="0"/>
                  <c:y val="-3.6908881199538647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A3C-4932-A61C-29DFC905E366}"/>
                </c:ext>
              </c:extLst>
            </c:dLbl>
            <c:dLbl>
              <c:idx val="4"/>
              <c:layout>
                <c:manualLayout>
                  <c:x val="-1.6567263088139055E-3"/>
                  <c:y val="-2.306805074971165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2817-49E4-AFED-6AE9EA30857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'14.TAC'!$B$8:$B$12</c:f>
              <c:strCache>
                <c:ptCount val="5"/>
                <c:pt idx="0">
                  <c:v>2020</c:v>
                </c:pt>
                <c:pt idx="1">
                  <c:v>2021</c:v>
                </c:pt>
                <c:pt idx="2">
                  <c:v>2022</c:v>
                </c:pt>
                <c:pt idx="3">
                  <c:v>2023(a)</c:v>
                </c:pt>
                <c:pt idx="4">
                  <c:v>2024 (b)</c:v>
                </c:pt>
              </c:strCache>
            </c:strRef>
          </c:cat>
          <c:val>
            <c:numRef>
              <c:f>'14.TAC'!$D$8:$D$12</c:f>
              <c:numCache>
                <c:formatCode>_(* #,##0_);_(* \(#,##0\);_(* "-"??_);_(@_)</c:formatCode>
                <c:ptCount val="5"/>
                <c:pt idx="0">
                  <c:v>8640430</c:v>
                </c:pt>
                <c:pt idx="1">
                  <c:v>10892648.474941796</c:v>
                </c:pt>
                <c:pt idx="2">
                  <c:v>10544833.204916617</c:v>
                </c:pt>
                <c:pt idx="3">
                  <c:v>10472987.426063649</c:v>
                </c:pt>
                <c:pt idx="4">
                  <c:v>2212712.093264176</c:v>
                </c:pt>
              </c:numCache>
            </c:numRef>
          </c:val>
          <c:extLst>
            <c:ext xmlns:c16="http://schemas.microsoft.com/office/drawing/2014/chart" uri="{C3380CC4-5D6E-409C-BE32-E72D297353CC}">
              <c16:uniqueId val="{00000006-2817-49E4-AFED-6AE9EA308578}"/>
            </c:ext>
          </c:extLst>
        </c:ser>
        <c:ser>
          <c:idx val="2"/>
          <c:order val="2"/>
          <c:tx>
            <c:strRef>
              <c:f>'14.TAC'!$E$7</c:f>
              <c:strCache>
                <c:ptCount val="1"/>
                <c:pt idx="0">
                  <c:v>Deductions </c:v>
                </c:pt>
              </c:strCache>
            </c:strRef>
          </c:tx>
          <c:spPr>
            <a:solidFill>
              <a:schemeClr val="accent3">
                <a:shade val="65000"/>
              </a:schemeClr>
            </a:solidFill>
            <a:ln>
              <a:noFill/>
            </a:ln>
            <a:effectLst/>
          </c:spPr>
          <c:invertIfNegative val="0"/>
          <c:dLbls>
            <c:dLbl>
              <c:idx val="0"/>
              <c:layout>
                <c:manualLayout>
                  <c:x val="0"/>
                  <c:y val="-7.8431372549019607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2817-49E4-AFED-6AE9EA308578}"/>
                </c:ext>
              </c:extLst>
            </c:dLbl>
            <c:dLbl>
              <c:idx val="1"/>
              <c:layout>
                <c:manualLayout>
                  <c:x val="-3.3134526176276289E-3"/>
                  <c:y val="-8.7658592848904093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2817-49E4-AFED-6AE9EA308578}"/>
                </c:ext>
              </c:extLst>
            </c:dLbl>
            <c:dLbl>
              <c:idx val="2"/>
              <c:layout>
                <c:manualLayout>
                  <c:x val="-4.9701789264414735E-3"/>
                  <c:y val="-9.6885813148788927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2817-49E4-AFED-6AE9EA308578}"/>
                </c:ext>
              </c:extLst>
            </c:dLbl>
            <c:dLbl>
              <c:idx val="3"/>
              <c:layout>
                <c:manualLayout>
                  <c:x val="-1.2149185916201982E-16"/>
                  <c:y val="-9.22722029988466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A3C-4932-A61C-29DFC905E366}"/>
                </c:ext>
              </c:extLst>
            </c:dLbl>
            <c:dLbl>
              <c:idx val="4"/>
              <c:layout>
                <c:manualLayout>
                  <c:x val="-1.6567263088137839E-3"/>
                  <c:y val="-6.4590360460997823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2817-49E4-AFED-6AE9EA30857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'14.TAC'!$B$8:$B$12</c:f>
              <c:strCache>
                <c:ptCount val="5"/>
                <c:pt idx="0">
                  <c:v>2020</c:v>
                </c:pt>
                <c:pt idx="1">
                  <c:v>2021</c:v>
                </c:pt>
                <c:pt idx="2">
                  <c:v>2022</c:v>
                </c:pt>
                <c:pt idx="3">
                  <c:v>2023(a)</c:v>
                </c:pt>
                <c:pt idx="4">
                  <c:v>2024 (b)</c:v>
                </c:pt>
              </c:strCache>
            </c:strRef>
          </c:cat>
          <c:val>
            <c:numRef>
              <c:f>'14.TAC'!$E$8:$E$12</c:f>
              <c:numCache>
                <c:formatCode>_(* #,##0_);_(* \(#,##0\);_(* "-"??_);_(@_)</c:formatCode>
                <c:ptCount val="5"/>
                <c:pt idx="0">
                  <c:v>-34468779</c:v>
                </c:pt>
                <c:pt idx="1">
                  <c:v>-37697047.756799601</c:v>
                </c:pt>
                <c:pt idx="2">
                  <c:v>-42079652.502974324</c:v>
                </c:pt>
                <c:pt idx="3">
                  <c:v>-40477024.456157237</c:v>
                </c:pt>
                <c:pt idx="4">
                  <c:v>-25231789.544454046</c:v>
                </c:pt>
              </c:numCache>
            </c:numRef>
          </c:val>
          <c:extLst>
            <c:ext xmlns:c16="http://schemas.microsoft.com/office/drawing/2014/chart" uri="{C3380CC4-5D6E-409C-BE32-E72D297353CC}">
              <c16:uniqueId val="{0000000C-2817-49E4-AFED-6AE9EA308578}"/>
            </c:ext>
          </c:extLst>
        </c:ser>
        <c:dLbls>
          <c:dLblPos val="ctr"/>
          <c:showLegendKey val="0"/>
          <c:showVal val="1"/>
          <c:showCatName val="0"/>
          <c:showSerName val="0"/>
          <c:showPercent val="0"/>
          <c:showBubbleSize val="0"/>
        </c:dLbls>
        <c:gapWidth val="150"/>
        <c:overlap val="100"/>
        <c:axId val="695493375"/>
        <c:axId val="695500447"/>
      </c:barChart>
      <c:catAx>
        <c:axId val="695493375"/>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5500447"/>
        <c:crosses val="autoZero"/>
        <c:auto val="1"/>
        <c:lblAlgn val="ctr"/>
        <c:lblOffset val="100"/>
        <c:noMultiLvlLbl val="0"/>
      </c:catAx>
      <c:valAx>
        <c:axId val="695500447"/>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5493375"/>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Reversed" id="23">
  <a:schemeClr val="accent3"/>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6">
  <a:schemeClr val="accent3"/>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withinLinearReversed" id="23">
  <a:schemeClr val="accent3"/>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10</xdr:col>
      <xdr:colOff>375358</xdr:colOff>
      <xdr:row>15</xdr:row>
      <xdr:rowOff>891267</xdr:rowOff>
    </xdr:from>
    <xdr:to>
      <xdr:col>15</xdr:col>
      <xdr:colOff>366032</xdr:colOff>
      <xdr:row>31</xdr:row>
      <xdr:rowOff>152400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harpenSoften amount="50000"/>
                  </a14:imgEffect>
                </a14:imgLayer>
              </a14:imgProps>
            </a:ext>
            <a:ext uri="{28A0092B-C50C-407E-A947-70E740481C1C}">
              <a14:useLocalDpi xmlns:a14="http://schemas.microsoft.com/office/drawing/2010/main" val="0"/>
            </a:ext>
          </a:extLst>
        </a:blip>
        <a:stretch>
          <a:fillRect/>
        </a:stretch>
      </xdr:blipFill>
      <xdr:spPr>
        <a:xfrm>
          <a:off x="6471358" y="3577317"/>
          <a:ext cx="3038674" cy="29758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xdr:colOff>
      <xdr:row>17</xdr:row>
      <xdr:rowOff>43815</xdr:rowOff>
    </xdr:from>
    <xdr:to>
      <xdr:col>6</xdr:col>
      <xdr:colOff>1297305</xdr:colOff>
      <xdr:row>50</xdr:row>
      <xdr:rowOff>17145</xdr:rowOff>
    </xdr:to>
    <xdr:graphicFrame macro="">
      <xdr:nvGraphicFramePr>
        <xdr:cNvPr id="7" name="Chart 6">
          <a:extLst>
            <a:ext uri="{FF2B5EF4-FFF2-40B4-BE49-F238E27FC236}">
              <a16:creationId xmlns:a16="http://schemas.microsoft.com/office/drawing/2014/main" id="{00000000-0008-0000-1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254747</xdr:colOff>
      <xdr:row>26</xdr:row>
      <xdr:rowOff>121765</xdr:rowOff>
    </xdr:from>
    <xdr:to>
      <xdr:col>12</xdr:col>
      <xdr:colOff>50800</xdr:colOff>
      <xdr:row>67</xdr:row>
      <xdr:rowOff>59534</xdr:rowOff>
    </xdr:to>
    <xdr:graphicFrame macro="">
      <xdr:nvGraphicFramePr>
        <xdr:cNvPr id="3" name="Chart 2">
          <a:extLst>
            <a:ext uri="{FF2B5EF4-FFF2-40B4-BE49-F238E27FC236}">
              <a16:creationId xmlns:a16="http://schemas.microsoft.com/office/drawing/2014/main" id="{00000000-0008-0000-1500-000007000000}"/>
            </a:ext>
            <a:ext uri="{147F2762-F138-4A5C-976F-8EAC2B608ADB}">
              <a16:predDERef xmlns:a16="http://schemas.microsoft.com/office/drawing/2014/main" pred="{00000000-0008-0000-1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0.47589</cdr:x>
      <cdr:y>0.0473</cdr:y>
    </cdr:from>
    <cdr:to>
      <cdr:x>0.56535</cdr:x>
      <cdr:y>0.37811</cdr:y>
    </cdr:to>
    <cdr:grpSp>
      <cdr:nvGrpSpPr>
        <cdr:cNvPr id="3" name="Group 2">
          <a:extLst xmlns:a="http://schemas.openxmlformats.org/drawingml/2006/main">
            <a:ext uri="{FF2B5EF4-FFF2-40B4-BE49-F238E27FC236}">
              <a16:creationId xmlns:a16="http://schemas.microsoft.com/office/drawing/2014/main" id="{CC9D975D-B923-46F8-095C-167382D0CA33}"/>
            </a:ext>
          </a:extLst>
        </cdr:cNvPr>
        <cdr:cNvGrpSpPr/>
      </cdr:nvGrpSpPr>
      <cdr:grpSpPr>
        <a:xfrm xmlns:a="http://schemas.openxmlformats.org/drawingml/2006/main">
          <a:off x="6724383" y="358283"/>
          <a:ext cx="1264080" cy="2505788"/>
          <a:chOff x="256061" y="6830"/>
          <a:chExt cx="725880" cy="3997989"/>
        </a:xfrm>
      </cdr:grpSpPr>
      <cdr:sp macro="" textlink="">
        <cdr:nvSpPr>
          <cdr:cNvPr id="4" name="TextBox 9"/>
          <cdr:cNvSpPr txBox="1"/>
        </cdr:nvSpPr>
        <cdr:spPr>
          <a:xfrm xmlns:a="http://schemas.openxmlformats.org/drawingml/2006/main">
            <a:off x="256061" y="3539342"/>
            <a:ext cx="725880" cy="46547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50" b="1">
                <a:latin typeface="Tahoma" panose="020B0604030504040204" pitchFamily="34" charset="0"/>
                <a:ea typeface="Tahoma" panose="020B0604030504040204" pitchFamily="34" charset="0"/>
                <a:cs typeface="Tahoma" panose="020B0604030504040204" pitchFamily="34" charset="0"/>
              </a:rPr>
              <a:t>2023</a:t>
            </a:r>
            <a:r>
              <a:rPr lang="en-US" sz="1050" b="1" baseline="0">
                <a:latin typeface="Tahoma" panose="020B0604030504040204" pitchFamily="34" charset="0"/>
                <a:ea typeface="Tahoma" panose="020B0604030504040204" pitchFamily="34" charset="0"/>
                <a:cs typeface="Tahoma" panose="020B0604030504040204" pitchFamily="34" charset="0"/>
              </a:rPr>
              <a:t> (a)</a:t>
            </a:r>
            <a:endParaRPr lang="en-US" sz="1050" b="1">
              <a:latin typeface="Tahoma" panose="020B0604030504040204" pitchFamily="34" charset="0"/>
              <a:ea typeface="Tahoma" panose="020B0604030504040204" pitchFamily="34" charset="0"/>
              <a:cs typeface="Tahoma" panose="020B0604030504040204" pitchFamily="34" charset="0"/>
            </a:endParaRPr>
          </a:p>
        </cdr:txBody>
      </cdr:sp>
      <cdr:cxnSp macro="">
        <cdr:nvCxnSpPr>
          <cdr:cNvPr id="5" name="Straight Connector 4">
            <a:extLst xmlns:a="http://schemas.openxmlformats.org/drawingml/2006/main">
              <a:ext uri="{FF2B5EF4-FFF2-40B4-BE49-F238E27FC236}">
                <a16:creationId xmlns:a16="http://schemas.microsoft.com/office/drawing/2014/main" id="{9A62E09B-578F-BDA8-6CE4-B9ED5FD8CAD3}"/>
              </a:ext>
            </a:extLst>
          </cdr:cNvPr>
          <cdr:cNvCxnSpPr/>
        </cdr:nvCxnSpPr>
        <cdr:spPr>
          <a:xfrm xmlns:a="http://schemas.openxmlformats.org/drawingml/2006/main" flipH="1">
            <a:off x="460095" y="6830"/>
            <a:ext cx="9158" cy="529591"/>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 name="Straight Connector 5">
            <a:extLst xmlns:a="http://schemas.openxmlformats.org/drawingml/2006/main">
              <a:ext uri="{FF2B5EF4-FFF2-40B4-BE49-F238E27FC236}">
                <a16:creationId xmlns:a16="http://schemas.microsoft.com/office/drawing/2014/main" id="{EAE60F70-8030-227A-AC18-3CDF4EC125A8}"/>
              </a:ext>
            </a:extLst>
          </cdr:cNvPr>
          <cdr:cNvCxnSpPr/>
        </cdr:nvCxnSpPr>
        <cdr:spPr>
          <a:xfrm xmlns:a="http://schemas.openxmlformats.org/drawingml/2006/main">
            <a:off x="452877" y="3190598"/>
            <a:ext cx="2156" cy="326528"/>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0.47428</cdr:x>
      <cdr:y>0.00869</cdr:y>
    </cdr:from>
    <cdr:to>
      <cdr:x>0.62698</cdr:x>
      <cdr:y>0.0503</cdr:y>
    </cdr:to>
    <cdr:sp macro="" textlink="">
      <cdr:nvSpPr>
        <cdr:cNvPr id="7" name="TextBox 11"/>
        <cdr:cNvSpPr txBox="1"/>
      </cdr:nvSpPr>
      <cdr:spPr>
        <a:xfrm xmlns:a="http://schemas.openxmlformats.org/drawingml/2006/main">
          <a:off x="4869130" y="58822"/>
          <a:ext cx="1567673" cy="2817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b="1" i="0" u="none">
              <a:latin typeface="Tahoma" panose="020B0604030504040204" pitchFamily="34" charset="0"/>
              <a:ea typeface="Tahoma" panose="020B0604030504040204" pitchFamily="34" charset="0"/>
              <a:cs typeface="Tahoma" panose="020B0604030504040204" pitchFamily="34" charset="0"/>
            </a:rPr>
            <a:t>2024</a:t>
          </a:r>
          <a:r>
            <a:rPr lang="en-US" sz="1000" b="1" i="0" u="none" baseline="0">
              <a:latin typeface="Tahoma" panose="020B0604030504040204" pitchFamily="34" charset="0"/>
              <a:ea typeface="Tahoma" panose="020B0604030504040204" pitchFamily="34" charset="0"/>
              <a:cs typeface="Tahoma" panose="020B0604030504040204" pitchFamily="34" charset="0"/>
            </a:rPr>
            <a:t> (b)</a:t>
          </a:r>
          <a:endParaRPr lang="en-US" sz="1000" b="1" i="0" u="none">
            <a:latin typeface="Tahoma" panose="020B0604030504040204" pitchFamily="34" charset="0"/>
            <a:ea typeface="Tahoma" panose="020B0604030504040204" pitchFamily="34" charset="0"/>
            <a:cs typeface="Tahoma" panose="020B060403050404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581025</xdr:colOff>
      <xdr:row>14</xdr:row>
      <xdr:rowOff>4761</xdr:rowOff>
    </xdr:from>
    <xdr:to>
      <xdr:col>7</xdr:col>
      <xdr:colOff>0</xdr:colOff>
      <xdr:row>36</xdr:row>
      <xdr:rowOff>38100</xdr:rowOff>
    </xdr:to>
    <xdr:graphicFrame macro="">
      <xdr:nvGraphicFramePr>
        <xdr:cNvPr id="3" name="Chart 2">
          <a:extLst>
            <a:ext uri="{FF2B5EF4-FFF2-40B4-BE49-F238E27FC236}">
              <a16:creationId xmlns:a16="http://schemas.microsoft.com/office/drawing/2014/main" id="{00000000-0008-0000-1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410156</xdr:colOff>
      <xdr:row>15</xdr:row>
      <xdr:rowOff>54832</xdr:rowOff>
    </xdr:from>
    <xdr:to>
      <xdr:col>6</xdr:col>
      <xdr:colOff>1512276</xdr:colOff>
      <xdr:row>40</xdr:row>
      <xdr:rowOff>104362</xdr:rowOff>
    </xdr:to>
    <xdr:graphicFrame macro="">
      <xdr:nvGraphicFramePr>
        <xdr:cNvPr id="5" name="Chart 4">
          <a:extLst>
            <a:ext uri="{FF2B5EF4-FFF2-40B4-BE49-F238E27FC236}">
              <a16:creationId xmlns:a16="http://schemas.microsoft.com/office/drawing/2014/main" id="{00000000-0008-0000-1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1807</xdr:colOff>
      <xdr:row>20</xdr:row>
      <xdr:rowOff>0</xdr:rowOff>
    </xdr:from>
    <xdr:to>
      <xdr:col>14</xdr:col>
      <xdr:colOff>0</xdr:colOff>
      <xdr:row>58</xdr:row>
      <xdr:rowOff>116859</xdr:rowOff>
    </xdr:to>
    <xdr:graphicFrame macro="">
      <xdr:nvGraphicFramePr>
        <xdr:cNvPr id="5" name="Chart 4">
          <a:extLst>
            <a:ext uri="{FF2B5EF4-FFF2-40B4-BE49-F238E27FC236}">
              <a16:creationId xmlns:a16="http://schemas.microsoft.com/office/drawing/2014/main" id="{00000000-0008-0000-7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222981</xdr:colOff>
      <xdr:row>27</xdr:row>
      <xdr:rowOff>94211</xdr:rowOff>
    </xdr:from>
    <xdr:to>
      <xdr:col>9</xdr:col>
      <xdr:colOff>581361</xdr:colOff>
      <xdr:row>71</xdr:row>
      <xdr:rowOff>31269</xdr:rowOff>
    </xdr:to>
    <xdr:graphicFrame macro="">
      <xdr:nvGraphicFramePr>
        <xdr:cNvPr id="5" name="Chart 4">
          <a:extLst>
            <a:ext uri="{FF2B5EF4-FFF2-40B4-BE49-F238E27FC236}">
              <a16:creationId xmlns:a16="http://schemas.microsoft.com/office/drawing/2014/main" id="{00000000-0008-0000-1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xdr:colOff>
      <xdr:row>13</xdr:row>
      <xdr:rowOff>133350</xdr:rowOff>
    </xdr:from>
    <xdr:to>
      <xdr:col>10</xdr:col>
      <xdr:colOff>17929</xdr:colOff>
      <xdr:row>41</xdr:row>
      <xdr:rowOff>98612</xdr:rowOff>
    </xdr:to>
    <xdr:graphicFrame macro="">
      <xdr:nvGraphicFramePr>
        <xdr:cNvPr id="2" name="Chart 1">
          <a:extLst>
            <a:ext uri="{FF2B5EF4-FFF2-40B4-BE49-F238E27FC236}">
              <a16:creationId xmlns:a16="http://schemas.microsoft.com/office/drawing/2014/main" id="{00000000-0008-0000-2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297180</xdr:colOff>
      <xdr:row>15</xdr:row>
      <xdr:rowOff>125730</xdr:rowOff>
    </xdr:from>
    <xdr:to>
      <xdr:col>9</xdr:col>
      <xdr:colOff>220980</xdr:colOff>
      <xdr:row>38</xdr:row>
      <xdr:rowOff>7620</xdr:rowOff>
    </xdr:to>
    <xdr:graphicFrame macro="">
      <xdr:nvGraphicFramePr>
        <xdr:cNvPr id="2" name="Chart 1">
          <a:extLst>
            <a:ext uri="{FF2B5EF4-FFF2-40B4-BE49-F238E27FC236}">
              <a16:creationId xmlns:a16="http://schemas.microsoft.com/office/drawing/2014/main" id="{00000000-0008-0000-2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nnual%20Report%202023/2024/Final%20Compile%20sheets/V%2002/General%20AR%20Complie%20Sheet%20-%202024%20(as%20at%2014-5-20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sindu\Desktop\GI\Continental%20G\Statistics%20Collection%20Format%202024%20-%20General%20V4%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3(i) -Motor Policies"/>
      <sheetName val="Additional Data GI - 2013"/>
      <sheetName val="Additional Data GI - 2012"/>
      <sheetName val="Expenses 2008&amp;09 GI"/>
      <sheetName val="TR - 2012"/>
      <sheetName val="T12 GI - Claims Age"/>
      <sheetName val="GI - Claims Age Rs. 2012 "/>
      <sheetName val="NEP - LI - 2011 &amp; 12"/>
      <sheetName val="GI - Claims Outs - 2013"/>
      <sheetName val="LI - # of Customers"/>
      <sheetName val="Forf &amp; Surrender"/>
      <sheetName val="GWP - Dist Chan - LI (aft adjs)"/>
      <sheetName val="Claim Details - LI"/>
      <sheetName val="T21 Age Claims Outs LI"/>
      <sheetName val="Age Claims Outs LI Rs.'000"/>
      <sheetName val="Marine Claims"/>
      <sheetName val="Marine Earned Premium"/>
      <sheetName val="SRCC &amp; TC 2011 &amp; 12"/>
      <sheetName val="Co Ins Outward"/>
      <sheetName val="List of tables"/>
      <sheetName val="New - LT"/>
      <sheetName val="Tables"/>
      <sheetName val="Chart 14 - Mkt Share"/>
      <sheetName val="Table 13 -GWP segment-wise"/>
      <sheetName val="Chart 15-new - RI &amp; Retention"/>
      <sheetName val="Table 14-Misc Inc"/>
      <sheetName val="Number of Policies"/>
      <sheetName val="Policies In force"/>
      <sheetName val="Operating Financials I"/>
      <sheetName val="Operating Financials II"/>
      <sheetName val="Table 18 - Concentration Assets"/>
      <sheetName val="Concentration of Assets II"/>
      <sheetName val="Chart 20 - Credit Quality"/>
      <sheetName val="Chart 19 - TAC &amp; CAR"/>
      <sheetName val="Chart 18 - TAC"/>
      <sheetName val="Table 20-RCR"/>
      <sheetName val="Table 19 - CAR"/>
      <sheetName val="15. GWP Class &amp; Com. Wise "/>
      <sheetName val="Retention "/>
      <sheetName val="17. Reinsurance Premium"/>
      <sheetName val="18. Earned premium"/>
      <sheetName val="23. Claims Incurred-GIB"/>
      <sheetName val="Combined Ratio"/>
      <sheetName val="Inforced LI"/>
      <sheetName val="New Busi LT"/>
      <sheetName val="New &amp; Inforced Policies LI"/>
      <sheetName val="Table 1 - penetration"/>
      <sheetName val="Table 2, 3 Chart 1 Assets"/>
      <sheetName val="Chart 2 Assets Conce"/>
      <sheetName val="Table 4 - SH"/>
      <sheetName val="AR Table 05 &amp;  Chart 3 CBSL Dat"/>
      <sheetName val="Table 6 - Branches-Emp-Agents"/>
      <sheetName val="GWP - Dist Chan - LI"/>
      <sheetName val="GWP - Dist Chan - LI (2)"/>
      <sheetName val="Table 07, Chart 6 &amp; 7 GWP LT"/>
      <sheetName val="Chart 8 - Life Benifits Rs.'000"/>
      <sheetName val="# of Life Benifits Paid"/>
      <sheetName val="AR Table 9 &amp; Chart 9 -Assets LT"/>
      <sheetName val="InV Income  - Life"/>
      <sheetName val="Table 10 -Investment Income LI "/>
      <sheetName val="Chart 10 - LI - laps new "/>
      <sheetName val="LI - laps Total"/>
      <sheetName val="Table 11- Solvency LI "/>
      <sheetName val="LI - Solvency"/>
      <sheetName val="P &amp; L - GI - 2024"/>
      <sheetName val="P &amp; L - GI - 2023"/>
      <sheetName val="BS 2024 GI"/>
      <sheetName val="BS 2023 GI"/>
      <sheetName val="Table 18"/>
      <sheetName val="Table 27 "/>
      <sheetName val="Class wise Com wise NEP"/>
      <sheetName val="Class wise company wise GWP"/>
      <sheetName val="Class wise Comp wise Claims"/>
      <sheetName val="Table 17, Chart 13 &amp; 14 "/>
      <sheetName val="AR 8 &amp; 9 Support - Reinsurance"/>
      <sheetName val="Table 22. Chart 18"/>
      <sheetName val="Credit Quality"/>
      <sheetName val="Fair Value"/>
      <sheetName val="inv.income"/>
      <sheetName val="TAC"/>
      <sheetName val="RCR"/>
      <sheetName val="TAC, RCR, CAR"/>
      <sheetName val="New,Renewed &amp; Policies in Force"/>
      <sheetName val="Table 19."/>
      <sheetName val="No of policies - GWP"/>
      <sheetName val="P &amp; L - GI - 2012 "/>
      <sheetName val="Invest Income GI - 2012 "/>
      <sheetName val="GI - Solvency"/>
      <sheetName val="Sheet6"/>
      <sheetName val="BS 2013"/>
      <sheetName val="BS 2014"/>
      <sheetName val="Sheet3"/>
      <sheetName val="BS 2012"/>
      <sheetName val="BS 2015 LI"/>
      <sheetName val="BS 2015 GI"/>
      <sheetName val="BS 2015 GI (2)"/>
      <sheetName val="BS 2016 GI"/>
      <sheetName val="P &amp; L - GI - 2015"/>
      <sheetName val="P &amp; L - GI - 2014"/>
      <sheetName val="P &amp; L - GI - 2013"/>
      <sheetName val="GWP - LT + GI  (2)"/>
      <sheetName val="GWP - LT + GI "/>
      <sheetName val="Sheet4"/>
      <sheetName val="To Rajan"/>
      <sheetName val="AR 6&amp;7 Support III"/>
      <sheetName val="catastrophic events 2024"/>
      <sheetName val="Ratio"/>
      <sheetName val="Premium Receivable"/>
      <sheetName val="LI - laps new  (2)"/>
      <sheetName val="P &amp; L LI "/>
      <sheetName val="BR -IN"/>
      <sheetName val="New GI"/>
      <sheetName val="T14 (i) -GI Sum Insu"/>
      <sheetName val="T14As % of National Income"/>
      <sheetName val="Sheet1"/>
      <sheetName val="Ratios"/>
      <sheetName val="Sheet2"/>
      <sheetName val="AR table 6 &amp; Chart 7 (2)"/>
      <sheetName val="Chart 6 - GWP - Dist Chan - GI"/>
      <sheetName val="catastrophic events 2023"/>
      <sheetName val="Amount of Claims"/>
      <sheetName val="Number of Claims"/>
      <sheetName val="Claims Tables and Charts "/>
      <sheetName val="Amount of Claims (2)"/>
      <sheetName val="Number of Claims (2)"/>
      <sheetName val="Pendings"/>
      <sheetName val="Table 23"/>
      <sheetName val="Table 23."/>
      <sheetName val="Table 20"/>
      <sheetName val="Chart 15"/>
      <sheetName val="Chart 16"/>
      <sheetName val="Chart 18"/>
      <sheetName val="Chart 21"/>
      <sheetName val="Compliants-New"/>
      <sheetName val="Complaints classi. New- GI"/>
      <sheetName val="New policies in force-New"/>
      <sheetName val="Classification of complaints LI"/>
      <sheetName val="NAV-new"/>
      <sheetName val="info on complaints LI"/>
      <sheetName val="Classification of disputes"/>
      <sheetName val="agents"/>
      <sheetName val="Foreign Equity participation"/>
      <sheetName val="Information required for CBS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row r="15">
          <cell r="M15" t="str">
            <v>Claims Paid</v>
          </cell>
          <cell r="N15" t="str">
            <v xml:space="preserve">Claims Received </v>
          </cell>
        </row>
        <row r="16">
          <cell r="K16" t="str">
            <v>Fire</v>
          </cell>
          <cell r="L16">
            <v>2023</v>
          </cell>
          <cell r="M16">
            <v>5603874.3281851895</v>
          </cell>
          <cell r="N16">
            <v>11296782.393097218</v>
          </cell>
        </row>
        <row r="17">
          <cell r="L17">
            <v>2024</v>
          </cell>
          <cell r="M17">
            <v>2536666.2500094404</v>
          </cell>
          <cell r="N17">
            <v>11232963.99895815</v>
          </cell>
        </row>
        <row r="18">
          <cell r="K18" t="str">
            <v>Marine</v>
          </cell>
          <cell r="L18">
            <v>2023</v>
          </cell>
          <cell r="M18">
            <v>532041.7600247208</v>
          </cell>
          <cell r="N18">
            <v>1363614.113637812</v>
          </cell>
        </row>
        <row r="19">
          <cell r="L19">
            <v>2024</v>
          </cell>
          <cell r="M19">
            <v>665529.68751044013</v>
          </cell>
          <cell r="N19">
            <v>1242807.1325360958</v>
          </cell>
        </row>
        <row r="20">
          <cell r="K20" t="str">
            <v>Motor</v>
          </cell>
          <cell r="L20">
            <v>2023</v>
          </cell>
          <cell r="M20">
            <v>30122366.165855497</v>
          </cell>
          <cell r="N20">
            <v>40581753.026099153</v>
          </cell>
        </row>
        <row r="21">
          <cell r="L21">
            <v>2024</v>
          </cell>
          <cell r="M21">
            <v>29014103.978201874</v>
          </cell>
          <cell r="N21">
            <v>40765894.70637276</v>
          </cell>
        </row>
        <row r="22">
          <cell r="K22" t="str">
            <v>Health</v>
          </cell>
          <cell r="L22">
            <v>2023</v>
          </cell>
          <cell r="M22">
            <v>12894741.357655212</v>
          </cell>
          <cell r="N22">
            <v>20007677.742952608</v>
          </cell>
        </row>
        <row r="23">
          <cell r="L23">
            <v>2024</v>
          </cell>
          <cell r="M23">
            <v>16281539.5900272</v>
          </cell>
          <cell r="N23">
            <v>18956107.14687366</v>
          </cell>
        </row>
        <row r="24">
          <cell r="K24" t="str">
            <v>Miscellaneous</v>
          </cell>
          <cell r="L24">
            <v>2023</v>
          </cell>
          <cell r="M24">
            <v>2332740.1505181137</v>
          </cell>
          <cell r="N24">
            <v>3854005.8771590386</v>
          </cell>
        </row>
        <row r="25">
          <cell r="L25">
            <v>2024</v>
          </cell>
          <cell r="M25">
            <v>2018345.3994274403</v>
          </cell>
          <cell r="N25">
            <v>5730226.8030094802</v>
          </cell>
        </row>
      </sheetData>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 1 - General Insurance"/>
      <sheetName val="Sheet 2 - Other Information"/>
      <sheetName val="Sheet 3-Income St. 24 &amp; 23 - GI"/>
      <sheetName val="Sheet 4-BS 2024 &amp; 2023 - GI"/>
      <sheetName val="Sheet 5-RBC GEN"/>
      <sheetName val="Certification "/>
    </sheetNames>
    <sheetDataSet>
      <sheetData sheetId="0"/>
      <sheetData sheetId="1">
        <row r="14">
          <cell r="D14">
            <v>2096</v>
          </cell>
        </row>
      </sheetData>
      <sheetData sheetId="2"/>
      <sheetData sheetId="3">
        <row r="47">
          <cell r="J47">
            <v>523319.18898000056</v>
          </cell>
        </row>
        <row r="48">
          <cell r="J48">
            <v>-118869.40515292018</v>
          </cell>
        </row>
        <row r="105">
          <cell r="J105">
            <v>949924.9929699999</v>
          </cell>
        </row>
        <row r="107">
          <cell r="J107">
            <v>-105910.54549</v>
          </cell>
        </row>
        <row r="117">
          <cell r="J117">
            <v>-184470.68700000001</v>
          </cell>
        </row>
      </sheetData>
      <sheetData sheetId="4"/>
      <sheetData sheetId="5">
        <row r="8">
          <cell r="C8">
            <v>3499936.6742830398</v>
          </cell>
        </row>
      </sheetData>
      <sheetData sheetId="6"/>
    </sheetDataSet>
  </externalBook>
</externalLink>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Y37"/>
  <sheetViews>
    <sheetView showGridLines="0" tabSelected="1" view="pageBreakPreview" zoomScale="70" zoomScaleNormal="80" zoomScaleSheetLayoutView="70" workbookViewId="0">
      <selection activeCell="AD34" sqref="AD34"/>
    </sheetView>
  </sheetViews>
  <sheetFormatPr defaultRowHeight="14.4" x14ac:dyDescent="0.3"/>
  <sheetData>
    <row r="2" spans="2:25" ht="27" customHeight="1" thickBot="1" x14ac:dyDescent="0.35"/>
    <row r="3" spans="2:25" ht="14.4" customHeight="1" x14ac:dyDescent="0.3">
      <c r="B3" s="824" t="s">
        <v>0</v>
      </c>
      <c r="C3" s="825"/>
      <c r="D3" s="825"/>
      <c r="E3" s="825"/>
      <c r="F3" s="825"/>
      <c r="G3" s="825"/>
      <c r="H3" s="825"/>
      <c r="I3" s="825"/>
      <c r="J3" s="825"/>
      <c r="K3" s="825"/>
      <c r="L3" s="825"/>
      <c r="M3" s="825"/>
      <c r="N3" s="825"/>
      <c r="O3" s="825"/>
      <c r="P3" s="825"/>
      <c r="Q3" s="825"/>
      <c r="R3" s="825"/>
      <c r="S3" s="825"/>
      <c r="T3" s="825"/>
      <c r="U3" s="825"/>
      <c r="V3" s="825"/>
      <c r="W3" s="825"/>
      <c r="X3" s="825"/>
      <c r="Y3" s="826"/>
    </row>
    <row r="4" spans="2:25" ht="14.4" customHeight="1" x14ac:dyDescent="0.3">
      <c r="B4" s="827"/>
      <c r="C4" s="828"/>
      <c r="D4" s="828"/>
      <c r="E4" s="828"/>
      <c r="F4" s="828"/>
      <c r="G4" s="828"/>
      <c r="H4" s="828"/>
      <c r="I4" s="828"/>
      <c r="J4" s="828"/>
      <c r="K4" s="828"/>
      <c r="L4" s="828"/>
      <c r="M4" s="828"/>
      <c r="N4" s="828"/>
      <c r="O4" s="828"/>
      <c r="P4" s="828"/>
      <c r="Q4" s="828"/>
      <c r="R4" s="828"/>
      <c r="S4" s="828"/>
      <c r="T4" s="828"/>
      <c r="U4" s="828"/>
      <c r="V4" s="828"/>
      <c r="W4" s="828"/>
      <c r="X4" s="828"/>
      <c r="Y4" s="829"/>
    </row>
    <row r="5" spans="2:25" ht="14.4" customHeight="1" x14ac:dyDescent="0.3">
      <c r="B5" s="827"/>
      <c r="C5" s="828"/>
      <c r="D5" s="828"/>
      <c r="E5" s="828"/>
      <c r="F5" s="828"/>
      <c r="G5" s="828"/>
      <c r="H5" s="828"/>
      <c r="I5" s="828"/>
      <c r="J5" s="828"/>
      <c r="K5" s="828"/>
      <c r="L5" s="828"/>
      <c r="M5" s="828"/>
      <c r="N5" s="828"/>
      <c r="O5" s="828"/>
      <c r="P5" s="828"/>
      <c r="Q5" s="828"/>
      <c r="R5" s="828"/>
      <c r="S5" s="828"/>
      <c r="T5" s="828"/>
      <c r="U5" s="828"/>
      <c r="V5" s="828"/>
      <c r="W5" s="828"/>
      <c r="X5" s="828"/>
      <c r="Y5" s="829"/>
    </row>
    <row r="6" spans="2:25" ht="14.4" customHeight="1" x14ac:dyDescent="0.3">
      <c r="B6" s="827"/>
      <c r="C6" s="828"/>
      <c r="D6" s="828"/>
      <c r="E6" s="828"/>
      <c r="F6" s="828"/>
      <c r="G6" s="828"/>
      <c r="H6" s="828"/>
      <c r="I6" s="828"/>
      <c r="J6" s="828"/>
      <c r="K6" s="828"/>
      <c r="L6" s="828"/>
      <c r="M6" s="828"/>
      <c r="N6" s="828"/>
      <c r="O6" s="828"/>
      <c r="P6" s="828"/>
      <c r="Q6" s="828"/>
      <c r="R6" s="828"/>
      <c r="S6" s="828"/>
      <c r="T6" s="828"/>
      <c r="U6" s="828"/>
      <c r="V6" s="828"/>
      <c r="W6" s="828"/>
      <c r="X6" s="828"/>
      <c r="Y6" s="829"/>
    </row>
    <row r="7" spans="2:25" ht="14.4" customHeight="1" x14ac:dyDescent="0.3">
      <c r="B7" s="827"/>
      <c r="C7" s="828"/>
      <c r="D7" s="828"/>
      <c r="E7" s="828"/>
      <c r="F7" s="828"/>
      <c r="G7" s="828"/>
      <c r="H7" s="828"/>
      <c r="I7" s="828"/>
      <c r="J7" s="828"/>
      <c r="K7" s="828"/>
      <c r="L7" s="828"/>
      <c r="M7" s="828"/>
      <c r="N7" s="828"/>
      <c r="O7" s="828"/>
      <c r="P7" s="828"/>
      <c r="Q7" s="828"/>
      <c r="R7" s="828"/>
      <c r="S7" s="828"/>
      <c r="T7" s="828"/>
      <c r="U7" s="828"/>
      <c r="V7" s="828"/>
      <c r="W7" s="828"/>
      <c r="X7" s="828"/>
      <c r="Y7" s="829"/>
    </row>
    <row r="8" spans="2:25" ht="14.4" customHeight="1" x14ac:dyDescent="0.3">
      <c r="B8" s="827"/>
      <c r="C8" s="828"/>
      <c r="D8" s="828"/>
      <c r="E8" s="828"/>
      <c r="F8" s="828"/>
      <c r="G8" s="828"/>
      <c r="H8" s="828"/>
      <c r="I8" s="828"/>
      <c r="J8" s="828"/>
      <c r="K8" s="828"/>
      <c r="L8" s="828"/>
      <c r="M8" s="828"/>
      <c r="N8" s="828"/>
      <c r="O8" s="828"/>
      <c r="P8" s="828"/>
      <c r="Q8" s="828"/>
      <c r="R8" s="828"/>
      <c r="S8" s="828"/>
      <c r="T8" s="828"/>
      <c r="U8" s="828"/>
      <c r="V8" s="828"/>
      <c r="W8" s="828"/>
      <c r="X8" s="828"/>
      <c r="Y8" s="829"/>
    </row>
    <row r="9" spans="2:25" ht="14.4" customHeight="1" x14ac:dyDescent="0.3">
      <c r="B9" s="827"/>
      <c r="C9" s="828"/>
      <c r="D9" s="828"/>
      <c r="E9" s="828"/>
      <c r="F9" s="828"/>
      <c r="G9" s="828"/>
      <c r="H9" s="828"/>
      <c r="I9" s="828"/>
      <c r="J9" s="828"/>
      <c r="K9" s="828"/>
      <c r="L9" s="828"/>
      <c r="M9" s="828"/>
      <c r="N9" s="828"/>
      <c r="O9" s="828"/>
      <c r="P9" s="828"/>
      <c r="Q9" s="828"/>
      <c r="R9" s="828"/>
      <c r="S9" s="828"/>
      <c r="T9" s="828"/>
      <c r="U9" s="828"/>
      <c r="V9" s="828"/>
      <c r="W9" s="828"/>
      <c r="X9" s="828"/>
      <c r="Y9" s="829"/>
    </row>
    <row r="10" spans="2:25" ht="14.4" customHeight="1" x14ac:dyDescent="0.3">
      <c r="B10" s="827"/>
      <c r="C10" s="828"/>
      <c r="D10" s="828"/>
      <c r="E10" s="828"/>
      <c r="F10" s="828"/>
      <c r="G10" s="828"/>
      <c r="H10" s="828"/>
      <c r="I10" s="828"/>
      <c r="J10" s="828"/>
      <c r="K10" s="828"/>
      <c r="L10" s="828"/>
      <c r="M10" s="828"/>
      <c r="N10" s="828"/>
      <c r="O10" s="828"/>
      <c r="P10" s="828"/>
      <c r="Q10" s="828"/>
      <c r="R10" s="828"/>
      <c r="S10" s="828"/>
      <c r="T10" s="828"/>
      <c r="U10" s="828"/>
      <c r="V10" s="828"/>
      <c r="W10" s="828"/>
      <c r="X10" s="828"/>
      <c r="Y10" s="829"/>
    </row>
    <row r="11" spans="2:25" ht="14.4" customHeight="1" x14ac:dyDescent="0.3">
      <c r="B11" s="827"/>
      <c r="C11" s="828"/>
      <c r="D11" s="828"/>
      <c r="E11" s="828"/>
      <c r="F11" s="828"/>
      <c r="G11" s="828"/>
      <c r="H11" s="828"/>
      <c r="I11" s="828"/>
      <c r="J11" s="828"/>
      <c r="K11" s="828"/>
      <c r="L11" s="828"/>
      <c r="M11" s="828"/>
      <c r="N11" s="828"/>
      <c r="O11" s="828"/>
      <c r="P11" s="828"/>
      <c r="Q11" s="828"/>
      <c r="R11" s="828"/>
      <c r="S11" s="828"/>
      <c r="T11" s="828"/>
      <c r="U11" s="828"/>
      <c r="V11" s="828"/>
      <c r="W11" s="828"/>
      <c r="X11" s="828"/>
      <c r="Y11" s="829"/>
    </row>
    <row r="12" spans="2:25" ht="14.4" customHeight="1" x14ac:dyDescent="0.3">
      <c r="B12" s="827"/>
      <c r="C12" s="828"/>
      <c r="D12" s="828"/>
      <c r="E12" s="828"/>
      <c r="F12" s="828"/>
      <c r="G12" s="828"/>
      <c r="H12" s="828"/>
      <c r="I12" s="828"/>
      <c r="J12" s="828"/>
      <c r="K12" s="828"/>
      <c r="L12" s="828"/>
      <c r="M12" s="828"/>
      <c r="N12" s="828"/>
      <c r="O12" s="828"/>
      <c r="P12" s="828"/>
      <c r="Q12" s="828"/>
      <c r="R12" s="828"/>
      <c r="S12" s="828"/>
      <c r="T12" s="828"/>
      <c r="U12" s="828"/>
      <c r="V12" s="828"/>
      <c r="W12" s="828"/>
      <c r="X12" s="828"/>
      <c r="Y12" s="829"/>
    </row>
    <row r="13" spans="2:25" ht="14.4" customHeight="1" x14ac:dyDescent="0.3">
      <c r="B13" s="827"/>
      <c r="C13" s="828"/>
      <c r="D13" s="828"/>
      <c r="E13" s="828"/>
      <c r="F13" s="828"/>
      <c r="G13" s="828"/>
      <c r="H13" s="828"/>
      <c r="I13" s="828"/>
      <c r="J13" s="828"/>
      <c r="K13" s="828"/>
      <c r="L13" s="828"/>
      <c r="M13" s="828"/>
      <c r="N13" s="828"/>
      <c r="O13" s="828"/>
      <c r="P13" s="828"/>
      <c r="Q13" s="828"/>
      <c r="R13" s="828"/>
      <c r="S13" s="828"/>
      <c r="T13" s="828"/>
      <c r="U13" s="828"/>
      <c r="V13" s="828"/>
      <c r="W13" s="828"/>
      <c r="X13" s="828"/>
      <c r="Y13" s="829"/>
    </row>
    <row r="14" spans="2:25" ht="13.95" customHeight="1" x14ac:dyDescent="0.3">
      <c r="B14" s="827"/>
      <c r="C14" s="828"/>
      <c r="D14" s="828"/>
      <c r="E14" s="828"/>
      <c r="F14" s="828"/>
      <c r="G14" s="828"/>
      <c r="H14" s="828"/>
      <c r="I14" s="828"/>
      <c r="J14" s="828"/>
      <c r="K14" s="828"/>
      <c r="L14" s="828"/>
      <c r="M14" s="828"/>
      <c r="N14" s="828"/>
      <c r="O14" s="828"/>
      <c r="P14" s="828"/>
      <c r="Q14" s="828"/>
      <c r="R14" s="828"/>
      <c r="S14" s="828"/>
      <c r="T14" s="828"/>
      <c r="U14" s="828"/>
      <c r="V14" s="828"/>
      <c r="W14" s="828"/>
      <c r="X14" s="828"/>
      <c r="Y14" s="829"/>
    </row>
    <row r="15" spans="2:25" ht="14.4" hidden="1" customHeight="1" x14ac:dyDescent="0.3">
      <c r="B15" s="827"/>
      <c r="C15" s="828"/>
      <c r="D15" s="828"/>
      <c r="E15" s="828"/>
      <c r="F15" s="828"/>
      <c r="G15" s="828"/>
      <c r="H15" s="828"/>
      <c r="I15" s="828"/>
      <c r="J15" s="828"/>
      <c r="K15" s="828"/>
      <c r="L15" s="828"/>
      <c r="M15" s="828"/>
      <c r="N15" s="828"/>
      <c r="O15" s="828"/>
      <c r="P15" s="828"/>
      <c r="Q15" s="828"/>
      <c r="R15" s="828"/>
      <c r="S15" s="828"/>
      <c r="T15" s="828"/>
      <c r="U15" s="828"/>
      <c r="V15" s="828"/>
      <c r="W15" s="828"/>
      <c r="X15" s="828"/>
      <c r="Y15" s="829"/>
    </row>
    <row r="16" spans="2:25" ht="78.599999999999994" customHeight="1" x14ac:dyDescent="0.3">
      <c r="B16" s="817" t="s">
        <v>1</v>
      </c>
      <c r="C16" s="818"/>
      <c r="D16" s="818"/>
      <c r="E16" s="818"/>
      <c r="F16" s="818"/>
      <c r="G16" s="818"/>
      <c r="H16" s="818"/>
      <c r="I16" s="818"/>
      <c r="J16" s="818"/>
      <c r="K16" s="818"/>
      <c r="L16" s="818"/>
      <c r="M16" s="818"/>
      <c r="N16" s="818"/>
      <c r="O16" s="818"/>
      <c r="P16" s="818"/>
      <c r="Q16" s="818"/>
      <c r="R16" s="818"/>
      <c r="S16" s="818"/>
      <c r="T16" s="818"/>
      <c r="U16" s="818"/>
      <c r="V16" s="818"/>
      <c r="W16" s="818"/>
      <c r="X16" s="818"/>
      <c r="Y16" s="819"/>
    </row>
    <row r="17" spans="2:25" ht="14.4" customHeight="1" x14ac:dyDescent="0.3">
      <c r="B17" s="36"/>
      <c r="C17" s="37"/>
      <c r="D17" s="37"/>
      <c r="E17" s="37"/>
      <c r="F17" s="37"/>
      <c r="G17" s="37"/>
      <c r="H17" s="37"/>
      <c r="I17" s="37"/>
      <c r="J17" s="37"/>
      <c r="K17" s="37"/>
      <c r="L17" s="37"/>
      <c r="M17" s="37"/>
      <c r="N17" s="37"/>
      <c r="O17" s="37"/>
      <c r="P17" s="37"/>
      <c r="Q17" s="37"/>
      <c r="R17" s="37"/>
      <c r="S17" s="37"/>
      <c r="T17" s="37"/>
      <c r="U17" s="830"/>
      <c r="V17" s="830"/>
      <c r="W17" s="830"/>
      <c r="Y17" s="2"/>
    </row>
    <row r="18" spans="2:25" ht="14.4" customHeight="1" x14ac:dyDescent="0.3">
      <c r="B18" s="36"/>
      <c r="C18" s="37"/>
      <c r="D18" s="37"/>
      <c r="E18" s="37"/>
      <c r="F18" s="37"/>
      <c r="G18" s="37"/>
      <c r="H18" s="37"/>
      <c r="I18" s="37"/>
      <c r="J18" s="37"/>
      <c r="K18" s="37"/>
      <c r="L18" s="37"/>
      <c r="M18" s="37"/>
      <c r="N18" s="37"/>
      <c r="O18" s="37"/>
      <c r="P18" s="37"/>
      <c r="Q18" s="37"/>
      <c r="R18" s="37"/>
      <c r="S18" s="37"/>
      <c r="T18" s="37"/>
      <c r="U18" s="830"/>
      <c r="V18" s="830"/>
      <c r="W18" s="830"/>
      <c r="Y18" s="2"/>
    </row>
    <row r="19" spans="2:25" ht="14.4" customHeight="1" x14ac:dyDescent="0.3">
      <c r="B19" s="36"/>
      <c r="C19" s="37"/>
      <c r="D19" s="37"/>
      <c r="E19" s="37"/>
      <c r="F19" s="37"/>
      <c r="G19" s="37"/>
      <c r="H19" s="37"/>
      <c r="I19" s="37"/>
      <c r="J19" s="37"/>
      <c r="K19" s="37"/>
      <c r="L19" s="37"/>
      <c r="M19" s="37"/>
      <c r="N19" s="37"/>
      <c r="O19" s="37"/>
      <c r="P19" s="37"/>
      <c r="Q19" s="37"/>
      <c r="R19" s="37"/>
      <c r="S19" s="37"/>
      <c r="T19" s="37"/>
      <c r="U19" s="830"/>
      <c r="V19" s="830"/>
      <c r="W19" s="830"/>
      <c r="Y19" s="2"/>
    </row>
    <row r="20" spans="2:25" ht="14.4" customHeight="1" x14ac:dyDescent="0.3">
      <c r="B20" s="36"/>
      <c r="C20" s="37"/>
      <c r="D20" s="37"/>
      <c r="E20" s="37"/>
      <c r="F20" s="37"/>
      <c r="G20" s="37"/>
      <c r="H20" s="37"/>
      <c r="I20" s="37"/>
      <c r="J20" s="37"/>
      <c r="K20" s="37"/>
      <c r="L20" s="37"/>
      <c r="M20" s="37"/>
      <c r="N20" s="37"/>
      <c r="O20" s="37"/>
      <c r="P20" s="37"/>
      <c r="Q20" s="37"/>
      <c r="R20" s="37"/>
      <c r="S20" s="37"/>
      <c r="T20" s="37"/>
      <c r="U20" s="830"/>
      <c r="V20" s="830"/>
      <c r="W20" s="830"/>
      <c r="Y20" s="2"/>
    </row>
    <row r="21" spans="2:25" ht="14.4" customHeight="1" x14ac:dyDescent="0.3">
      <c r="B21" s="36"/>
      <c r="C21" s="37"/>
      <c r="D21" s="37"/>
      <c r="E21" s="37"/>
      <c r="F21" s="37"/>
      <c r="G21" s="37"/>
      <c r="H21" s="37"/>
      <c r="I21" s="37"/>
      <c r="J21" s="37"/>
      <c r="K21" s="37"/>
      <c r="L21" s="37"/>
      <c r="M21" s="37"/>
      <c r="N21" s="37"/>
      <c r="O21" s="37"/>
      <c r="P21" s="37"/>
      <c r="Q21" s="37"/>
      <c r="R21" s="37"/>
      <c r="S21" s="37"/>
      <c r="T21" s="37"/>
      <c r="U21" s="830"/>
      <c r="V21" s="830"/>
      <c r="W21" s="830"/>
      <c r="Y21" s="2"/>
    </row>
    <row r="22" spans="2:25" ht="14.4" customHeight="1" x14ac:dyDescent="0.3">
      <c r="B22" s="36"/>
      <c r="C22" s="37"/>
      <c r="D22" s="37"/>
      <c r="E22" s="37"/>
      <c r="F22" s="37"/>
      <c r="G22" s="37"/>
      <c r="H22" s="37"/>
      <c r="I22" s="37"/>
      <c r="J22" s="37"/>
      <c r="K22" s="37"/>
      <c r="L22" s="37"/>
      <c r="M22" s="37"/>
      <c r="N22" s="37"/>
      <c r="O22" s="37"/>
      <c r="P22" s="37"/>
      <c r="Q22" s="37"/>
      <c r="R22" s="37"/>
      <c r="S22" s="37"/>
      <c r="T22" s="37"/>
      <c r="U22" s="830"/>
      <c r="V22" s="830"/>
      <c r="W22" s="830"/>
      <c r="Y22" s="2"/>
    </row>
    <row r="23" spans="2:25" ht="14.4" customHeight="1" x14ac:dyDescent="0.3">
      <c r="B23" s="36"/>
      <c r="C23" s="37"/>
      <c r="D23" s="37"/>
      <c r="E23" s="37"/>
      <c r="F23" s="37"/>
      <c r="G23" s="37"/>
      <c r="H23" s="37"/>
      <c r="I23" s="37"/>
      <c r="J23" s="37"/>
      <c r="K23" s="37"/>
      <c r="L23" s="37"/>
      <c r="M23" s="37"/>
      <c r="N23" s="37"/>
      <c r="O23" s="37"/>
      <c r="P23" s="37"/>
      <c r="Q23" s="37"/>
      <c r="R23" s="37"/>
      <c r="S23" s="37"/>
      <c r="T23" s="37"/>
      <c r="U23" s="830"/>
      <c r="V23" s="830"/>
      <c r="W23" s="830"/>
      <c r="Y23" s="2"/>
    </row>
    <row r="24" spans="2:25" ht="14.4" customHeight="1" x14ac:dyDescent="0.3">
      <c r="B24" s="36"/>
      <c r="C24" s="37"/>
      <c r="D24" s="37"/>
      <c r="E24" s="37"/>
      <c r="F24" s="37"/>
      <c r="G24" s="37"/>
      <c r="H24" s="37"/>
      <c r="I24" s="37"/>
      <c r="J24" s="37"/>
      <c r="K24" s="37"/>
      <c r="L24" s="37"/>
      <c r="M24" s="37"/>
      <c r="N24" s="37"/>
      <c r="O24" s="37"/>
      <c r="P24" s="37"/>
      <c r="Q24" s="37"/>
      <c r="R24" s="37"/>
      <c r="S24" s="37"/>
      <c r="T24" s="37"/>
      <c r="U24" s="830"/>
      <c r="V24" s="830"/>
      <c r="W24" s="830"/>
      <c r="Y24" s="2"/>
    </row>
    <row r="25" spans="2:25" ht="14.4" customHeight="1" x14ac:dyDescent="0.3">
      <c r="B25" s="36"/>
      <c r="C25" s="37"/>
      <c r="D25" s="37"/>
      <c r="E25" s="37"/>
      <c r="F25" s="37"/>
      <c r="G25" s="37"/>
      <c r="H25" s="37"/>
      <c r="I25" s="37"/>
      <c r="J25" s="37"/>
      <c r="K25" s="37"/>
      <c r="L25" s="37"/>
      <c r="M25" s="37"/>
      <c r="N25" s="37"/>
      <c r="O25" s="37"/>
      <c r="P25" s="37"/>
      <c r="Q25" s="37"/>
      <c r="R25" s="37"/>
      <c r="S25" s="37"/>
      <c r="T25" s="37"/>
      <c r="U25" s="830"/>
      <c r="V25" s="830"/>
      <c r="W25" s="830"/>
      <c r="Y25" s="2"/>
    </row>
    <row r="26" spans="2:25" ht="14.4" customHeight="1" x14ac:dyDescent="0.3">
      <c r="B26" s="36"/>
      <c r="C26" s="37"/>
      <c r="D26" s="37"/>
      <c r="E26" s="37"/>
      <c r="F26" s="37"/>
      <c r="G26" s="37"/>
      <c r="H26" s="37"/>
      <c r="I26" s="37"/>
      <c r="J26" s="37"/>
      <c r="K26" s="37"/>
      <c r="L26" s="37"/>
      <c r="M26" s="37"/>
      <c r="N26" s="37"/>
      <c r="O26" s="37"/>
      <c r="P26" s="37"/>
      <c r="Q26" s="37"/>
      <c r="R26" s="37"/>
      <c r="S26" s="37"/>
      <c r="T26" s="37"/>
      <c r="U26" s="830"/>
      <c r="V26" s="830"/>
      <c r="W26" s="830"/>
      <c r="Y26" s="2"/>
    </row>
    <row r="27" spans="2:25" ht="14.4" customHeight="1" x14ac:dyDescent="0.3">
      <c r="B27" s="36"/>
      <c r="C27" s="37"/>
      <c r="D27" s="37"/>
      <c r="E27" s="37"/>
      <c r="F27" s="37"/>
      <c r="G27" s="37"/>
      <c r="H27" s="37"/>
      <c r="I27" s="37"/>
      <c r="J27" s="37"/>
      <c r="K27" s="37"/>
      <c r="L27" s="37"/>
      <c r="M27" s="37"/>
      <c r="N27" s="37"/>
      <c r="O27" s="37"/>
      <c r="P27" s="37"/>
      <c r="Q27" s="37"/>
      <c r="R27" s="37"/>
      <c r="S27" s="37"/>
      <c r="T27" s="37"/>
      <c r="U27" s="830"/>
      <c r="V27" s="830"/>
      <c r="W27" s="830"/>
      <c r="Y27" s="2"/>
    </row>
    <row r="28" spans="2:25" ht="14.4" customHeight="1" x14ac:dyDescent="0.3">
      <c r="B28" s="36"/>
      <c r="C28" s="37"/>
      <c r="D28" s="37"/>
      <c r="E28" s="37"/>
      <c r="F28" s="37"/>
      <c r="G28" s="37"/>
      <c r="H28" s="37"/>
      <c r="I28" s="37"/>
      <c r="J28" s="37"/>
      <c r="K28" s="37"/>
      <c r="L28" s="37"/>
      <c r="M28" s="37"/>
      <c r="N28" s="37"/>
      <c r="O28" s="37"/>
      <c r="P28" s="37"/>
      <c r="Q28" s="37"/>
      <c r="R28" s="37"/>
      <c r="S28" s="37"/>
      <c r="T28" s="37"/>
      <c r="U28" s="830"/>
      <c r="V28" s="830"/>
      <c r="W28" s="830"/>
      <c r="Y28" s="2"/>
    </row>
    <row r="29" spans="2:25" ht="14.4" customHeight="1" x14ac:dyDescent="0.3">
      <c r="B29" s="36"/>
      <c r="C29" s="37"/>
      <c r="D29" s="37"/>
      <c r="E29" s="37"/>
      <c r="F29" s="37"/>
      <c r="G29" s="37"/>
      <c r="H29" s="37"/>
      <c r="I29" s="37"/>
      <c r="J29" s="37"/>
      <c r="K29" s="37"/>
      <c r="L29" s="37"/>
      <c r="M29" s="37"/>
      <c r="N29" s="37"/>
      <c r="O29" s="37"/>
      <c r="P29" s="37"/>
      <c r="Q29" s="37"/>
      <c r="R29" s="37"/>
      <c r="S29" s="37"/>
      <c r="T29" s="37"/>
      <c r="U29" s="830"/>
      <c r="V29" s="830"/>
      <c r="W29" s="830"/>
      <c r="Y29" s="2"/>
    </row>
    <row r="30" spans="2:25" ht="14.4" customHeight="1" x14ac:dyDescent="0.3">
      <c r="B30" s="36"/>
      <c r="C30" s="37"/>
      <c r="D30" s="37"/>
      <c r="E30" s="37"/>
      <c r="F30" s="37"/>
      <c r="G30" s="37"/>
      <c r="H30" s="37"/>
      <c r="I30" s="37"/>
      <c r="J30" s="37"/>
      <c r="K30" s="37"/>
      <c r="L30" s="37"/>
      <c r="M30" s="37"/>
      <c r="N30" s="37"/>
      <c r="O30" s="37"/>
      <c r="P30" s="37"/>
      <c r="Q30" s="37"/>
      <c r="R30" s="37"/>
      <c r="S30" s="37"/>
      <c r="T30" s="37"/>
      <c r="U30" s="830"/>
      <c r="V30" s="830"/>
      <c r="W30" s="830"/>
      <c r="Y30" s="2"/>
    </row>
    <row r="31" spans="2:25" ht="14.4" customHeight="1" x14ac:dyDescent="0.3">
      <c r="B31" s="36"/>
      <c r="C31" s="37"/>
      <c r="D31" s="37"/>
      <c r="E31" s="37"/>
      <c r="F31" s="37"/>
      <c r="G31" s="37"/>
      <c r="H31" s="37"/>
      <c r="I31" s="37"/>
      <c r="J31" s="37"/>
      <c r="K31" s="37"/>
      <c r="L31" s="37"/>
      <c r="M31" s="37"/>
      <c r="N31" s="37"/>
      <c r="O31" s="37"/>
      <c r="P31" s="37"/>
      <c r="Q31" s="37"/>
      <c r="R31" s="37"/>
      <c r="S31" s="37"/>
      <c r="T31" s="37"/>
      <c r="U31" s="830"/>
      <c r="V31" s="830"/>
      <c r="W31" s="830"/>
      <c r="Y31" s="2"/>
    </row>
    <row r="32" spans="2:25" ht="14.4" customHeight="1" x14ac:dyDescent="0.3">
      <c r="B32" s="36"/>
      <c r="C32" s="37"/>
      <c r="D32" s="37"/>
      <c r="E32" s="37"/>
      <c r="F32" s="37"/>
      <c r="G32" s="37"/>
      <c r="H32" s="37"/>
      <c r="I32" s="37"/>
      <c r="J32" s="37"/>
      <c r="K32" s="37"/>
      <c r="L32" s="37"/>
      <c r="M32" s="37"/>
      <c r="N32" s="37"/>
      <c r="O32" s="37"/>
      <c r="P32" s="37"/>
      <c r="Q32" s="37"/>
      <c r="R32" s="37"/>
      <c r="S32" s="37"/>
      <c r="T32" s="37"/>
      <c r="U32" s="830"/>
      <c r="V32" s="830"/>
      <c r="W32" s="830"/>
      <c r="Y32" s="2"/>
    </row>
    <row r="33" spans="2:25" ht="14.4" customHeight="1" x14ac:dyDescent="0.3">
      <c r="B33" s="36"/>
      <c r="C33" s="37"/>
      <c r="D33" s="37"/>
      <c r="E33" s="37"/>
      <c r="F33" s="37"/>
      <c r="G33" s="37"/>
      <c r="H33" s="37"/>
      <c r="I33" s="37"/>
      <c r="J33" s="37"/>
      <c r="K33" s="37"/>
      <c r="L33" s="37"/>
      <c r="M33" s="37"/>
      <c r="N33" s="37"/>
      <c r="O33" s="37"/>
      <c r="P33" s="37"/>
      <c r="Q33" s="37"/>
      <c r="R33" s="37"/>
      <c r="S33" s="37"/>
      <c r="T33" s="37"/>
      <c r="U33" s="830"/>
      <c r="V33" s="830"/>
      <c r="W33" s="830"/>
      <c r="Y33" s="2"/>
    </row>
    <row r="34" spans="2:25" ht="14.4" customHeight="1" x14ac:dyDescent="0.3">
      <c r="B34" s="36"/>
      <c r="C34" s="37"/>
      <c r="D34" s="37"/>
      <c r="E34" s="37"/>
      <c r="F34" s="37"/>
      <c r="G34" s="37"/>
      <c r="H34" s="37"/>
      <c r="I34" s="37"/>
      <c r="J34" s="37"/>
      <c r="K34" s="37"/>
      <c r="L34" s="37"/>
      <c r="M34" s="37"/>
      <c r="N34" s="37"/>
      <c r="O34" s="37"/>
      <c r="P34" s="37"/>
      <c r="Q34" s="37"/>
      <c r="R34" s="37"/>
      <c r="S34" s="37"/>
      <c r="T34" s="37"/>
      <c r="U34" s="830"/>
      <c r="V34" s="830"/>
      <c r="W34" s="830"/>
      <c r="Y34" s="2"/>
    </row>
    <row r="35" spans="2:25" ht="33.6" customHeight="1" x14ac:dyDescent="0.3">
      <c r="B35" s="820" t="s">
        <v>2</v>
      </c>
      <c r="C35" s="821"/>
      <c r="D35" s="821"/>
      <c r="E35" s="821"/>
      <c r="F35" s="821"/>
      <c r="G35" s="821"/>
      <c r="H35" s="821"/>
      <c r="I35" s="821"/>
      <c r="J35" s="821"/>
      <c r="K35" s="821"/>
      <c r="L35" s="821"/>
      <c r="M35" s="821"/>
      <c r="N35" s="821"/>
      <c r="O35" s="821"/>
      <c r="P35" s="821"/>
      <c r="Q35" s="821"/>
      <c r="R35" s="821"/>
      <c r="S35" s="821"/>
      <c r="T35" s="821"/>
      <c r="U35" s="821"/>
      <c r="V35" s="821"/>
      <c r="W35" s="821"/>
      <c r="X35" s="821"/>
      <c r="Y35" s="822"/>
    </row>
    <row r="36" spans="2:25" ht="38.4" customHeight="1" x14ac:dyDescent="0.3">
      <c r="B36" s="820" t="s">
        <v>3</v>
      </c>
      <c r="C36" s="821"/>
      <c r="D36" s="821"/>
      <c r="E36" s="821"/>
      <c r="F36" s="821"/>
      <c r="G36" s="821"/>
      <c r="H36" s="821"/>
      <c r="I36" s="821"/>
      <c r="J36" s="821"/>
      <c r="K36" s="821"/>
      <c r="L36" s="821"/>
      <c r="M36" s="821"/>
      <c r="N36" s="821"/>
      <c r="O36" s="821"/>
      <c r="P36" s="821"/>
      <c r="Q36" s="821"/>
      <c r="R36" s="821"/>
      <c r="S36" s="821"/>
      <c r="T36" s="821"/>
      <c r="U36" s="821"/>
      <c r="V36" s="821"/>
      <c r="W36" s="821"/>
      <c r="X36" s="821"/>
      <c r="Y36" s="822"/>
    </row>
    <row r="37" spans="2:25" ht="15" customHeight="1" thickBot="1" x14ac:dyDescent="0.35">
      <c r="B37" s="38"/>
      <c r="C37" s="39"/>
      <c r="D37" s="39"/>
      <c r="E37" s="39"/>
      <c r="F37" s="39"/>
      <c r="G37" s="39"/>
      <c r="H37" s="39"/>
      <c r="I37" s="39"/>
      <c r="J37" s="39"/>
      <c r="K37" s="39"/>
      <c r="L37" s="39"/>
      <c r="M37" s="39"/>
      <c r="N37" s="39"/>
      <c r="O37" s="39"/>
      <c r="P37" s="39"/>
      <c r="Q37" s="39"/>
      <c r="R37" s="39"/>
      <c r="S37" s="39"/>
      <c r="T37" s="823"/>
      <c r="U37" s="823"/>
      <c r="V37" s="823"/>
      <c r="W37" s="823"/>
      <c r="X37" s="40"/>
      <c r="Y37" s="41"/>
    </row>
  </sheetData>
  <mergeCells count="6">
    <mergeCell ref="B16:Y16"/>
    <mergeCell ref="B35:Y35"/>
    <mergeCell ref="B36:Y36"/>
    <mergeCell ref="T37:W37"/>
    <mergeCell ref="B3:Y15"/>
    <mergeCell ref="U17:W34"/>
  </mergeCells>
  <pageMargins left="0.7" right="0.7" top="0.75" bottom="0.75" header="0.3" footer="0.3"/>
  <pageSetup scale="3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M28"/>
  <sheetViews>
    <sheetView showGridLines="0" view="pageBreakPreview" zoomScale="90" zoomScaleNormal="100" zoomScaleSheetLayoutView="90" workbookViewId="0">
      <selection activeCell="J17" sqref="J17"/>
    </sheetView>
  </sheetViews>
  <sheetFormatPr defaultColWidth="9.109375" defaultRowHeight="13.2" x14ac:dyDescent="0.25"/>
  <cols>
    <col min="1" max="1" width="3.44140625" style="9" customWidth="1"/>
    <col min="2" max="2" width="28.109375" style="9" customWidth="1"/>
    <col min="3" max="5" width="19.6640625" style="9" customWidth="1"/>
    <col min="6" max="6" width="20.44140625" style="9" customWidth="1"/>
    <col min="7" max="7" width="22.44140625" style="9" customWidth="1"/>
    <col min="8" max="8" width="12.88671875" style="9" customWidth="1"/>
    <col min="9" max="10" width="25.5546875" style="9" customWidth="1"/>
    <col min="11" max="11" width="19.33203125" style="9" customWidth="1"/>
    <col min="12" max="12" width="27.109375" style="9" customWidth="1"/>
    <col min="13" max="13" width="5.33203125" style="9" customWidth="1"/>
    <col min="14" max="16" width="13.33203125" style="9" customWidth="1"/>
    <col min="17" max="17" width="9.109375" style="9"/>
    <col min="18" max="18" width="13.109375" style="9" customWidth="1"/>
    <col min="19" max="19" width="11.109375" style="9" customWidth="1"/>
    <col min="20" max="20" width="11.6640625" style="9" customWidth="1"/>
    <col min="21" max="21" width="9.109375" style="9"/>
    <col min="22" max="22" width="12" style="9" customWidth="1"/>
    <col min="23" max="23" width="9.109375" style="9"/>
    <col min="24" max="24" width="11.109375" style="9" customWidth="1"/>
    <col min="25" max="16384" width="9.109375" style="9"/>
  </cols>
  <sheetData>
    <row r="1" spans="2:12" x14ac:dyDescent="0.25">
      <c r="K1" s="11"/>
    </row>
    <row r="2" spans="2:12" ht="13.8" x14ac:dyDescent="0.25">
      <c r="B2" s="850" t="s">
        <v>138</v>
      </c>
      <c r="C2" s="850"/>
      <c r="D2" s="850"/>
      <c r="E2" s="850"/>
      <c r="F2" s="850"/>
      <c r="G2" s="850"/>
      <c r="H2" s="850"/>
      <c r="I2" s="850"/>
      <c r="J2" s="850"/>
      <c r="K2" s="850"/>
      <c r="L2" s="850"/>
    </row>
    <row r="3" spans="2:12" ht="15.75" customHeight="1" x14ac:dyDescent="0.25">
      <c r="B3" s="851" t="s">
        <v>139</v>
      </c>
      <c r="C3" s="851"/>
      <c r="D3" s="851"/>
      <c r="E3" s="851"/>
      <c r="F3" s="851"/>
      <c r="G3" s="851"/>
      <c r="H3" s="851"/>
      <c r="I3" s="851"/>
      <c r="J3" s="851"/>
      <c r="K3" s="851"/>
      <c r="L3" s="851"/>
    </row>
    <row r="4" spans="2:12" ht="15.75" customHeight="1" thickBot="1" x14ac:dyDescent="0.3">
      <c r="B4" s="780"/>
      <c r="C4" s="780"/>
      <c r="D4" s="780"/>
      <c r="E4" s="780"/>
      <c r="F4" s="780"/>
      <c r="G4" s="780"/>
      <c r="H4" s="780"/>
      <c r="I4" s="780"/>
      <c r="J4" s="780"/>
      <c r="K4" s="780"/>
      <c r="L4" s="780"/>
    </row>
    <row r="5" spans="2:12" ht="25.2" customHeight="1" thickBot="1" x14ac:dyDescent="0.3">
      <c r="B5" s="846" t="s">
        <v>97</v>
      </c>
      <c r="C5" s="843" t="s">
        <v>88</v>
      </c>
      <c r="D5" s="849"/>
      <c r="E5" s="849"/>
      <c r="F5" s="849"/>
      <c r="G5" s="844"/>
      <c r="H5" s="780"/>
      <c r="I5" s="780"/>
      <c r="J5" s="780"/>
      <c r="K5" s="780"/>
      <c r="L5" s="780"/>
    </row>
    <row r="6" spans="2:12" ht="34.950000000000003" customHeight="1" x14ac:dyDescent="0.25">
      <c r="B6" s="848"/>
      <c r="C6" s="255" t="s">
        <v>140</v>
      </c>
      <c r="D6" s="255" t="s">
        <v>141</v>
      </c>
      <c r="E6" s="255" t="s">
        <v>142</v>
      </c>
      <c r="F6" s="255" t="s">
        <v>143</v>
      </c>
      <c r="G6" s="255" t="s">
        <v>144</v>
      </c>
      <c r="H6" s="780"/>
      <c r="I6" s="780"/>
      <c r="J6" s="780"/>
      <c r="K6" s="780"/>
      <c r="L6" s="780"/>
    </row>
    <row r="7" spans="2:12" ht="25.2" customHeight="1" x14ac:dyDescent="0.25">
      <c r="B7" s="55" t="s">
        <v>101</v>
      </c>
      <c r="C7" s="93">
        <v>97686</v>
      </c>
      <c r="D7" s="93">
        <v>130174</v>
      </c>
      <c r="E7" s="93">
        <v>36957</v>
      </c>
      <c r="F7" s="93">
        <v>190457</v>
      </c>
      <c r="G7" s="93">
        <v>22157572503.739094</v>
      </c>
      <c r="H7" s="780"/>
      <c r="I7" s="780"/>
      <c r="J7" s="780"/>
      <c r="K7" s="780"/>
      <c r="L7" s="780"/>
    </row>
    <row r="8" spans="2:12" ht="25.2" customHeight="1" x14ac:dyDescent="0.25">
      <c r="B8" s="56" t="s">
        <v>102</v>
      </c>
      <c r="C8" s="93">
        <v>177395</v>
      </c>
      <c r="D8" s="93">
        <v>6525</v>
      </c>
      <c r="E8" s="93">
        <v>25533</v>
      </c>
      <c r="F8" s="93">
        <v>158387</v>
      </c>
      <c r="G8" s="93">
        <v>4181143195.4200578</v>
      </c>
      <c r="H8" s="780"/>
      <c r="I8" s="780"/>
      <c r="J8" s="780"/>
      <c r="K8" s="780"/>
      <c r="L8" s="780"/>
    </row>
    <row r="9" spans="2:12" ht="25.2" customHeight="1" x14ac:dyDescent="0.25">
      <c r="B9" s="56" t="s">
        <v>103</v>
      </c>
      <c r="C9" s="93">
        <v>2659351</v>
      </c>
      <c r="D9" s="93">
        <v>3382541</v>
      </c>
      <c r="E9" s="93">
        <v>422364</v>
      </c>
      <c r="F9" s="93">
        <v>5619547</v>
      </c>
      <c r="G9" s="93">
        <v>6312443338.7371302</v>
      </c>
      <c r="H9" s="780"/>
      <c r="I9" s="780"/>
      <c r="J9" s="780"/>
      <c r="K9" s="780"/>
      <c r="L9" s="780"/>
    </row>
    <row r="10" spans="2:12" ht="25.2" customHeight="1" x14ac:dyDescent="0.25">
      <c r="B10" s="56" t="s">
        <v>145</v>
      </c>
      <c r="C10" s="93">
        <v>1758420</v>
      </c>
      <c r="D10" s="93">
        <v>1888802</v>
      </c>
      <c r="E10" s="93">
        <v>15682</v>
      </c>
      <c r="F10" s="93">
        <v>3631540</v>
      </c>
      <c r="G10" s="93">
        <v>0</v>
      </c>
      <c r="H10" s="780"/>
      <c r="I10" s="780"/>
      <c r="J10" s="780"/>
      <c r="K10" s="780"/>
      <c r="L10" s="780"/>
    </row>
    <row r="11" spans="2:12" ht="25.2" customHeight="1" x14ac:dyDescent="0.25">
      <c r="B11" s="56" t="s">
        <v>137</v>
      </c>
      <c r="C11" s="93">
        <v>900931</v>
      </c>
      <c r="D11" s="93">
        <v>1493739</v>
      </c>
      <c r="E11" s="93">
        <v>406682</v>
      </c>
      <c r="F11" s="93">
        <v>1988007</v>
      </c>
      <c r="G11" s="93">
        <v>6312443338.7371302</v>
      </c>
      <c r="H11" s="780"/>
      <c r="I11" s="780"/>
      <c r="J11" s="780"/>
      <c r="K11" s="780"/>
      <c r="L11" s="780"/>
    </row>
    <row r="12" spans="2:12" ht="25.2" customHeight="1" x14ac:dyDescent="0.25">
      <c r="B12" s="56" t="s">
        <v>146</v>
      </c>
      <c r="C12" s="93">
        <v>29895</v>
      </c>
      <c r="D12" s="93">
        <v>14446</v>
      </c>
      <c r="E12" s="93">
        <v>5544</v>
      </c>
      <c r="F12" s="93">
        <v>38797</v>
      </c>
      <c r="G12" s="93">
        <v>1098449841.5542598</v>
      </c>
      <c r="H12" s="780"/>
      <c r="I12" s="780"/>
      <c r="J12" s="780"/>
      <c r="K12" s="780"/>
      <c r="L12" s="780"/>
    </row>
    <row r="13" spans="2:12" ht="25.2" customHeight="1" x14ac:dyDescent="0.25">
      <c r="B13" s="59" t="s">
        <v>105</v>
      </c>
      <c r="C13" s="94">
        <v>237545</v>
      </c>
      <c r="D13" s="94">
        <v>67361</v>
      </c>
      <c r="E13" s="94">
        <v>64158</v>
      </c>
      <c r="F13" s="94">
        <v>240696</v>
      </c>
      <c r="G13" s="94">
        <v>7179377833.4392595</v>
      </c>
      <c r="H13" s="780"/>
      <c r="I13" s="780"/>
      <c r="J13" s="780"/>
      <c r="K13" s="780"/>
      <c r="L13" s="780"/>
    </row>
    <row r="14" spans="2:12" ht="25.2" customHeight="1" thickBot="1" x14ac:dyDescent="0.3">
      <c r="B14" s="61" t="s">
        <v>93</v>
      </c>
      <c r="C14" s="95">
        <v>3201872</v>
      </c>
      <c r="D14" s="95">
        <v>3601047</v>
      </c>
      <c r="E14" s="95">
        <v>554556</v>
      </c>
      <c r="F14" s="95">
        <v>6247884</v>
      </c>
      <c r="G14" s="95">
        <v>40928986712.889801</v>
      </c>
      <c r="H14" s="780"/>
      <c r="I14" s="780"/>
      <c r="J14" s="780"/>
      <c r="K14" s="780"/>
      <c r="L14" s="780"/>
    </row>
    <row r="15" spans="2:12" ht="15.75" customHeight="1" thickBot="1" x14ac:dyDescent="0.3">
      <c r="B15" s="780"/>
      <c r="C15" s="780"/>
      <c r="D15" s="780"/>
      <c r="E15" s="780"/>
      <c r="F15" s="780"/>
      <c r="G15" s="780"/>
      <c r="H15" s="780"/>
      <c r="I15" s="780"/>
      <c r="J15" s="780"/>
      <c r="K15" s="780"/>
      <c r="L15" s="780"/>
    </row>
    <row r="16" spans="2:12" ht="24" customHeight="1" thickBot="1" x14ac:dyDescent="0.3">
      <c r="B16" s="846" t="s">
        <v>97</v>
      </c>
      <c r="C16" s="843" t="s">
        <v>87</v>
      </c>
      <c r="D16" s="849"/>
      <c r="E16" s="849"/>
      <c r="F16" s="849"/>
      <c r="G16" s="844"/>
    </row>
    <row r="17" spans="2:13" ht="34.950000000000003" customHeight="1" x14ac:dyDescent="0.25">
      <c r="B17" s="848"/>
      <c r="C17" s="255" t="s">
        <v>140</v>
      </c>
      <c r="D17" s="255" t="s">
        <v>141</v>
      </c>
      <c r="E17" s="255" t="s">
        <v>142</v>
      </c>
      <c r="F17" s="255" t="s">
        <v>143</v>
      </c>
      <c r="G17" s="255" t="s">
        <v>144</v>
      </c>
    </row>
    <row r="18" spans="2:13" ht="25.2" customHeight="1" x14ac:dyDescent="0.25">
      <c r="B18" s="55" t="s">
        <v>101</v>
      </c>
      <c r="C18" s="93">
        <v>73770</v>
      </c>
      <c r="D18" s="93">
        <v>142259</v>
      </c>
      <c r="E18" s="93">
        <v>36459</v>
      </c>
      <c r="F18" s="93">
        <v>179452</v>
      </c>
      <c r="G18" s="93">
        <v>20723022867.81073</v>
      </c>
      <c r="M18" s="13"/>
    </row>
    <row r="19" spans="2:13" ht="25.2" customHeight="1" x14ac:dyDescent="0.25">
      <c r="B19" s="56" t="s">
        <v>102</v>
      </c>
      <c r="C19" s="93">
        <v>161857</v>
      </c>
      <c r="D19" s="93">
        <v>8443</v>
      </c>
      <c r="E19" s="93">
        <v>23323</v>
      </c>
      <c r="F19" s="93">
        <v>146977</v>
      </c>
      <c r="G19" s="93">
        <v>5366275822.8110523</v>
      </c>
      <c r="M19" s="13"/>
    </row>
    <row r="20" spans="2:13" ht="25.2" customHeight="1" x14ac:dyDescent="0.25">
      <c r="B20" s="56" t="s">
        <v>103</v>
      </c>
      <c r="C20" s="93">
        <v>2539239</v>
      </c>
      <c r="D20" s="93">
        <v>3473800</v>
      </c>
      <c r="E20" s="93">
        <v>453053</v>
      </c>
      <c r="F20" s="93">
        <v>5559992</v>
      </c>
      <c r="G20" s="93">
        <v>5796733288.40203</v>
      </c>
      <c r="M20" s="13"/>
    </row>
    <row r="21" spans="2:13" ht="25.2" customHeight="1" x14ac:dyDescent="0.25">
      <c r="B21" s="56" t="s">
        <v>145</v>
      </c>
      <c r="C21" s="93">
        <v>1661343</v>
      </c>
      <c r="D21" s="93">
        <v>1762941</v>
      </c>
      <c r="E21" s="93">
        <v>18439</v>
      </c>
      <c r="F21" s="93">
        <v>3405845</v>
      </c>
      <c r="G21" s="93">
        <v>0</v>
      </c>
      <c r="M21" s="13"/>
    </row>
    <row r="22" spans="2:13" ht="25.2" customHeight="1" x14ac:dyDescent="0.25">
      <c r="B22" s="56" t="s">
        <v>137</v>
      </c>
      <c r="C22" s="93">
        <v>877896</v>
      </c>
      <c r="D22" s="93">
        <v>1710859</v>
      </c>
      <c r="E22" s="93">
        <v>434614</v>
      </c>
      <c r="F22" s="93">
        <v>2154147</v>
      </c>
      <c r="G22" s="93">
        <v>5796733288.40203</v>
      </c>
      <c r="M22" s="13"/>
    </row>
    <row r="23" spans="2:13" ht="25.2" customHeight="1" x14ac:dyDescent="0.25">
      <c r="B23" s="56" t="s">
        <v>146</v>
      </c>
      <c r="C23" s="93">
        <v>31756</v>
      </c>
      <c r="D23" s="93">
        <v>13718</v>
      </c>
      <c r="E23" s="93">
        <v>6318</v>
      </c>
      <c r="F23" s="93">
        <v>39156</v>
      </c>
      <c r="G23" s="93">
        <v>1276265780.7486136</v>
      </c>
      <c r="M23" s="13"/>
    </row>
    <row r="24" spans="2:13" ht="25.2" customHeight="1" x14ac:dyDescent="0.25">
      <c r="B24" s="59" t="s">
        <v>105</v>
      </c>
      <c r="C24" s="94">
        <v>208463</v>
      </c>
      <c r="D24" s="94">
        <v>77945</v>
      </c>
      <c r="E24" s="94">
        <v>65622</v>
      </c>
      <c r="F24" s="94">
        <v>220755</v>
      </c>
      <c r="G24" s="94">
        <v>8951064193.2117233</v>
      </c>
      <c r="M24" s="13"/>
    </row>
    <row r="25" spans="2:13" ht="25.2" customHeight="1" thickBot="1" x14ac:dyDescent="0.3">
      <c r="B25" s="61" t="s">
        <v>93</v>
      </c>
      <c r="C25" s="95">
        <v>3015085</v>
      </c>
      <c r="D25" s="95">
        <v>3716165</v>
      </c>
      <c r="E25" s="95">
        <v>584775</v>
      </c>
      <c r="F25" s="95">
        <v>6146332</v>
      </c>
      <c r="G25" s="95">
        <v>42113361952.984146</v>
      </c>
      <c r="M25" s="13"/>
    </row>
    <row r="27" spans="2:13" x14ac:dyDescent="0.25">
      <c r="B27" s="21"/>
      <c r="G27" s="22"/>
      <c r="H27" s="22"/>
      <c r="I27" s="22"/>
      <c r="J27" s="22"/>
      <c r="L27" s="22"/>
    </row>
    <row r="28" spans="2:13" x14ac:dyDescent="0.25">
      <c r="G28" s="11"/>
      <c r="H28" s="11"/>
      <c r="I28" s="11"/>
      <c r="J28" s="11"/>
    </row>
  </sheetData>
  <mergeCells count="6">
    <mergeCell ref="B2:L2"/>
    <mergeCell ref="B3:L3"/>
    <mergeCell ref="B16:B17"/>
    <mergeCell ref="C16:G16"/>
    <mergeCell ref="B5:B6"/>
    <mergeCell ref="C5:G5"/>
  </mergeCells>
  <pageMargins left="0.7" right="0.7" top="0.75" bottom="0.75" header="0.3" footer="0.3"/>
  <pageSetup scale="3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L16"/>
  <sheetViews>
    <sheetView view="pageBreakPreview" zoomScale="90" zoomScaleNormal="100" zoomScaleSheetLayoutView="90" workbookViewId="0">
      <selection activeCell="M15" sqref="M15"/>
    </sheetView>
  </sheetViews>
  <sheetFormatPr defaultColWidth="9.109375" defaultRowHeight="14.4" x14ac:dyDescent="0.3"/>
  <cols>
    <col min="1" max="1" width="6.33203125" style="6" customWidth="1"/>
    <col min="2" max="2" width="31.33203125" style="6" customWidth="1"/>
    <col min="3" max="3" width="21" style="6" customWidth="1"/>
    <col min="4" max="4" width="22.6640625" style="6" customWidth="1"/>
    <col min="5" max="6" width="24.33203125" style="6" customWidth="1"/>
    <col min="7" max="7" width="22.33203125" style="6" customWidth="1"/>
    <col min="8" max="8" width="4.6640625" style="6" customWidth="1"/>
    <col min="9" max="9" width="9.109375" style="6"/>
    <col min="10" max="10" width="12.109375" style="6" customWidth="1"/>
    <col min="11" max="11" width="9.109375" style="6" customWidth="1"/>
    <col min="12" max="12" width="9.109375" style="6"/>
    <col min="13" max="13" width="12.44140625" style="6" customWidth="1"/>
    <col min="14" max="16384" width="9.109375" style="6"/>
  </cols>
  <sheetData>
    <row r="2" spans="2:12" ht="14.4" customHeight="1" x14ac:dyDescent="0.3">
      <c r="B2" s="850" t="s">
        <v>147</v>
      </c>
      <c r="C2" s="850"/>
      <c r="D2" s="850"/>
      <c r="E2" s="850"/>
      <c r="F2" s="850"/>
      <c r="G2" s="850"/>
      <c r="H2" s="850"/>
      <c r="I2" s="854"/>
      <c r="J2" s="854"/>
      <c r="K2" s="854"/>
      <c r="L2" s="854"/>
    </row>
    <row r="3" spans="2:12" ht="17.399999999999999" customHeight="1" x14ac:dyDescent="0.3">
      <c r="B3" s="855" t="s">
        <v>57</v>
      </c>
      <c r="C3" s="855"/>
      <c r="D3" s="855"/>
      <c r="E3" s="855"/>
      <c r="F3" s="855"/>
      <c r="G3" s="855"/>
      <c r="H3" s="261"/>
      <c r="I3" s="88"/>
      <c r="J3" s="88"/>
      <c r="K3" s="88"/>
      <c r="L3" s="78"/>
    </row>
    <row r="4" spans="2:12" ht="15" thickBot="1" x14ac:dyDescent="0.35"/>
    <row r="5" spans="2:12" s="85" customFormat="1" ht="23.4" customHeight="1" thickBot="1" x14ac:dyDescent="0.3">
      <c r="B5" s="249"/>
      <c r="C5" s="84">
        <v>2020</v>
      </c>
      <c r="D5" s="114">
        <v>2021</v>
      </c>
      <c r="E5" s="84">
        <v>2022</v>
      </c>
      <c r="F5" s="84" t="s">
        <v>87</v>
      </c>
      <c r="G5" s="84" t="s">
        <v>88</v>
      </c>
    </row>
    <row r="6" spans="2:12" ht="30" customHeight="1" x14ac:dyDescent="0.3">
      <c r="B6" s="63" t="s">
        <v>148</v>
      </c>
      <c r="C6" s="695">
        <v>86489798.930000007</v>
      </c>
      <c r="D6" s="695">
        <v>86986560.135529518</v>
      </c>
      <c r="E6" s="695">
        <v>95994597.366531119</v>
      </c>
      <c r="F6" s="695">
        <v>99430674.329856977</v>
      </c>
      <c r="G6" s="696">
        <v>110000239.02377282</v>
      </c>
      <c r="H6" s="23"/>
    </row>
    <row r="7" spans="2:12" ht="30" customHeight="1" x14ac:dyDescent="0.3">
      <c r="B7" s="63" t="s">
        <v>149</v>
      </c>
      <c r="C7" s="695">
        <v>42519504.409999996</v>
      </c>
      <c r="D7" s="695">
        <v>48275573.141650319</v>
      </c>
      <c r="E7" s="695">
        <v>61406808.336580195</v>
      </c>
      <c r="F7" s="695">
        <v>62262423.970396243</v>
      </c>
      <c r="G7" s="696">
        <v>62795609.108694583</v>
      </c>
    </row>
    <row r="8" spans="2:12" ht="30" customHeight="1" x14ac:dyDescent="0.3">
      <c r="B8" s="63" t="s">
        <v>150</v>
      </c>
      <c r="C8" s="695">
        <v>33961262.629999995</v>
      </c>
      <c r="D8" s="695">
        <v>34138603.798075043</v>
      </c>
      <c r="E8" s="695">
        <v>46896922.869386226</v>
      </c>
      <c r="F8" s="695">
        <v>45486092.033299215</v>
      </c>
      <c r="G8" s="696">
        <v>50582620.948892012</v>
      </c>
    </row>
    <row r="9" spans="2:12" ht="30" customHeight="1" x14ac:dyDescent="0.3">
      <c r="B9" s="63" t="s">
        <v>151</v>
      </c>
      <c r="C9" s="71">
        <v>49.161294090200045</v>
      </c>
      <c r="D9" s="71">
        <v>55.497737887823703</v>
      </c>
      <c r="E9" s="71">
        <v>63.969025363077272</v>
      </c>
      <c r="F9" s="71">
        <v>62.618929611040684</v>
      </c>
      <c r="G9" s="77">
        <v>57.086793325170362</v>
      </c>
    </row>
    <row r="10" spans="2:12" ht="30" customHeight="1" x14ac:dyDescent="0.3">
      <c r="B10" s="63" t="s">
        <v>152</v>
      </c>
      <c r="C10" s="71">
        <v>39.266206015216127</v>
      </c>
      <c r="D10" s="71">
        <v>39.245837224607286</v>
      </c>
      <c r="E10" s="71">
        <v>48.853710683656679</v>
      </c>
      <c r="F10" s="71">
        <v>45.746538822014884</v>
      </c>
      <c r="G10" s="77">
        <v>45.984100941780945</v>
      </c>
    </row>
    <row r="11" spans="2:12" ht="30" customHeight="1" thickBot="1" x14ac:dyDescent="0.35">
      <c r="B11" s="645" t="s">
        <v>153</v>
      </c>
      <c r="C11" s="694">
        <v>88.427500105416172</v>
      </c>
      <c r="D11" s="694">
        <v>94.743575112430989</v>
      </c>
      <c r="E11" s="694">
        <v>112.82273604673395</v>
      </c>
      <c r="F11" s="694">
        <v>108.36546843305557</v>
      </c>
      <c r="G11" s="648">
        <v>103.07089426695131</v>
      </c>
    </row>
    <row r="13" spans="2:12" ht="15" x14ac:dyDescent="0.3">
      <c r="B13" s="850" t="s">
        <v>154</v>
      </c>
      <c r="C13" s="850"/>
      <c r="D13" s="850"/>
      <c r="E13" s="850"/>
      <c r="F13" s="850"/>
      <c r="G13" s="850"/>
      <c r="H13" s="850"/>
      <c r="I13" s="854"/>
      <c r="J13" s="854"/>
      <c r="K13" s="854"/>
      <c r="L13" s="854"/>
    </row>
    <row r="14" spans="2:12" s="91" customFormat="1" ht="15.6" customHeight="1" x14ac:dyDescent="0.3">
      <c r="B14" s="853" t="s">
        <v>57</v>
      </c>
      <c r="C14" s="853"/>
      <c r="D14" s="853"/>
      <c r="E14" s="853"/>
      <c r="F14" s="853"/>
      <c r="G14" s="853"/>
      <c r="H14" s="262"/>
      <c r="I14" s="89"/>
      <c r="J14" s="89"/>
      <c r="K14" s="89"/>
      <c r="L14" s="90"/>
    </row>
    <row r="15" spans="2:12" ht="15.6" x14ac:dyDescent="0.3">
      <c r="B15" s="86"/>
      <c r="C15" s="86"/>
      <c r="D15" s="86"/>
      <c r="E15" s="86"/>
      <c r="F15" s="86"/>
      <c r="G15" s="86"/>
      <c r="H15" s="86"/>
      <c r="I15" s="86"/>
      <c r="J15" s="86"/>
      <c r="K15" s="86"/>
      <c r="L15" s="78"/>
    </row>
    <row r="16" spans="2:12" ht="15.6" x14ac:dyDescent="0.3">
      <c r="B16" s="86"/>
      <c r="C16" s="86"/>
      <c r="D16" s="86"/>
      <c r="E16" s="86"/>
      <c r="F16" s="86"/>
      <c r="G16" s="86"/>
      <c r="H16" s="86"/>
      <c r="I16" s="86"/>
      <c r="J16" s="86"/>
      <c r="K16" s="86"/>
      <c r="L16" s="78"/>
    </row>
  </sheetData>
  <mergeCells count="6">
    <mergeCell ref="B14:G14"/>
    <mergeCell ref="B2:H2"/>
    <mergeCell ref="I2:L2"/>
    <mergeCell ref="B13:H13"/>
    <mergeCell ref="I13:L13"/>
    <mergeCell ref="B3:G3"/>
  </mergeCells>
  <pageMargins left="0.7" right="0.7" top="0.75" bottom="0.75" header="0.3" footer="0.3"/>
  <pageSetup scale="4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T55"/>
  <sheetViews>
    <sheetView view="pageBreakPreview" zoomScale="90" zoomScaleNormal="100" zoomScaleSheetLayoutView="90" workbookViewId="0">
      <selection activeCell="N15" sqref="N15"/>
    </sheetView>
  </sheetViews>
  <sheetFormatPr defaultColWidth="9.109375" defaultRowHeight="13.2" x14ac:dyDescent="0.25"/>
  <cols>
    <col min="1" max="1" width="5.109375" style="9" customWidth="1"/>
    <col min="2" max="2" width="26.5546875" style="9" customWidth="1"/>
    <col min="3" max="6" width="18.6640625" style="9" customWidth="1"/>
    <col min="7" max="7" width="20.6640625" style="9" customWidth="1"/>
    <col min="8" max="8" width="7.5546875" style="9" customWidth="1"/>
    <col min="9" max="9" width="14.5546875" style="9" customWidth="1"/>
    <col min="10" max="10" width="12.109375" style="9" customWidth="1"/>
    <col min="11" max="11" width="9.109375" style="9"/>
    <col min="12" max="12" width="12.88671875" style="9" customWidth="1"/>
    <col min="13" max="16384" width="9.109375" style="9"/>
  </cols>
  <sheetData>
    <row r="1" spans="2:20" ht="15" customHeight="1" x14ac:dyDescent="0.25">
      <c r="G1" s="25"/>
      <c r="H1" s="26"/>
      <c r="I1" s="24"/>
      <c r="J1" s="24"/>
      <c r="K1" s="24"/>
      <c r="L1" s="24"/>
    </row>
    <row r="2" spans="2:20" ht="15.6" customHeight="1" x14ac:dyDescent="0.25">
      <c r="B2" s="263" t="s">
        <v>155</v>
      </c>
      <c r="C2" s="263"/>
      <c r="D2" s="263"/>
      <c r="E2" s="263"/>
      <c r="F2" s="263"/>
      <c r="G2" s="263"/>
      <c r="H2" s="79"/>
      <c r="I2" s="80"/>
      <c r="J2" s="27"/>
      <c r="K2" s="27"/>
      <c r="L2" s="27"/>
      <c r="M2" s="27"/>
      <c r="N2" s="27"/>
      <c r="O2" s="27"/>
      <c r="P2" s="27"/>
      <c r="Q2" s="27"/>
      <c r="R2" s="27"/>
    </row>
    <row r="3" spans="2:20" ht="30.6" customHeight="1" x14ac:dyDescent="0.25">
      <c r="B3" s="856" t="s">
        <v>58</v>
      </c>
      <c r="C3" s="856"/>
      <c r="D3" s="856"/>
      <c r="E3" s="856"/>
      <c r="F3" s="856"/>
      <c r="G3" s="856"/>
      <c r="L3" s="29"/>
      <c r="M3" s="29"/>
      <c r="N3" s="27"/>
      <c r="O3" s="27"/>
      <c r="P3" s="27"/>
      <c r="Q3" s="27"/>
      <c r="R3" s="27"/>
    </row>
    <row r="4" spans="2:20" ht="13.5" customHeight="1" thickBot="1" x14ac:dyDescent="0.3">
      <c r="B4" s="28"/>
      <c r="C4" s="28"/>
      <c r="D4" s="28"/>
      <c r="E4" s="28"/>
      <c r="F4" s="28"/>
      <c r="G4" s="28"/>
      <c r="H4" s="28"/>
      <c r="I4" s="28"/>
      <c r="J4" s="28"/>
      <c r="K4" s="28"/>
      <c r="L4" s="28"/>
      <c r="M4" s="28"/>
      <c r="N4" s="28"/>
      <c r="O4" s="28"/>
      <c r="P4" s="28"/>
      <c r="Q4" s="28"/>
      <c r="R4" s="28"/>
      <c r="S4" s="30"/>
      <c r="T4" s="30"/>
    </row>
    <row r="5" spans="2:20" ht="19.95" customHeight="1" thickBot="1" x14ac:dyDescent="0.3">
      <c r="B5" s="846" t="s">
        <v>97</v>
      </c>
      <c r="C5" s="843" t="s">
        <v>156</v>
      </c>
      <c r="D5" s="849"/>
      <c r="E5" s="849"/>
      <c r="F5" s="849"/>
      <c r="G5" s="844"/>
    </row>
    <row r="6" spans="2:20" ht="19.95" customHeight="1" thickBot="1" x14ac:dyDescent="0.3">
      <c r="B6" s="848"/>
      <c r="C6" s="249">
        <v>2020</v>
      </c>
      <c r="D6" s="249">
        <v>2021</v>
      </c>
      <c r="E6" s="249">
        <v>2022</v>
      </c>
      <c r="F6" s="249" t="s">
        <v>87</v>
      </c>
      <c r="G6" s="249" t="s">
        <v>88</v>
      </c>
      <c r="H6" s="293"/>
    </row>
    <row r="7" spans="2:20" ht="30" customHeight="1" x14ac:dyDescent="0.25">
      <c r="B7" s="298" t="s">
        <v>101</v>
      </c>
      <c r="C7" s="58">
        <v>2320976.3200000003</v>
      </c>
      <c r="D7" s="58">
        <v>2144140.2250345009</v>
      </c>
      <c r="E7" s="58">
        <v>3200093.7711944478</v>
      </c>
      <c r="F7" s="58">
        <v>4755019.52958686</v>
      </c>
      <c r="G7" s="693">
        <v>6062411.1316825589</v>
      </c>
    </row>
    <row r="8" spans="2:20" ht="30" customHeight="1" x14ac:dyDescent="0.25">
      <c r="B8" s="299" t="s">
        <v>102</v>
      </c>
      <c r="C8" s="58">
        <v>973261.27</v>
      </c>
      <c r="D8" s="58">
        <v>1135974.1750844559</v>
      </c>
      <c r="E8" s="58">
        <v>1223371.5804751199</v>
      </c>
      <c r="F8" s="58">
        <v>1342039.2202120838</v>
      </c>
      <c r="G8" s="693">
        <v>1459414.1074719115</v>
      </c>
    </row>
    <row r="9" spans="2:20" ht="30" customHeight="1" x14ac:dyDescent="0.25">
      <c r="B9" s="299" t="s">
        <v>103</v>
      </c>
      <c r="C9" s="58">
        <v>57930115.030000001</v>
      </c>
      <c r="D9" s="58">
        <v>56001557.121200472</v>
      </c>
      <c r="E9" s="58">
        <v>60932137.66519957</v>
      </c>
      <c r="F9" s="58">
        <v>60646522.41429504</v>
      </c>
      <c r="G9" s="693">
        <v>61691571.476974495</v>
      </c>
    </row>
    <row r="10" spans="2:20" ht="30" customHeight="1" x14ac:dyDescent="0.25">
      <c r="B10" s="299" t="s">
        <v>104</v>
      </c>
      <c r="C10" s="58">
        <v>14995566.129999999</v>
      </c>
      <c r="D10" s="58">
        <v>18076550.416782916</v>
      </c>
      <c r="E10" s="58">
        <v>19020671.255933866</v>
      </c>
      <c r="F10" s="58">
        <v>19390779.071812712</v>
      </c>
      <c r="G10" s="693">
        <v>21345939.105183937</v>
      </c>
    </row>
    <row r="11" spans="2:20" ht="30" customHeight="1" x14ac:dyDescent="0.25">
      <c r="B11" s="299" t="s">
        <v>157</v>
      </c>
      <c r="C11" s="58">
        <v>4109992.18</v>
      </c>
      <c r="D11" s="58">
        <v>3313960.1974271857</v>
      </c>
      <c r="E11" s="58">
        <v>4216408.1792381108</v>
      </c>
      <c r="F11" s="58">
        <v>4938850.1219102936</v>
      </c>
      <c r="G11" s="693">
        <v>5445339.4009299064</v>
      </c>
    </row>
    <row r="12" spans="2:20" ht="30" customHeight="1" x14ac:dyDescent="0.25">
      <c r="B12" s="300" t="s">
        <v>106</v>
      </c>
      <c r="C12" s="698">
        <v>80329910.930000007</v>
      </c>
      <c r="D12" s="698">
        <v>80672182.135529518</v>
      </c>
      <c r="E12" s="697">
        <v>88592682.452041119</v>
      </c>
      <c r="F12" s="697">
        <v>91073210.357816979</v>
      </c>
      <c r="G12" s="699">
        <v>96004675.222242817</v>
      </c>
    </row>
    <row r="13" spans="2:20" ht="30" customHeight="1" x14ac:dyDescent="0.25">
      <c r="B13" s="299" t="s">
        <v>158</v>
      </c>
      <c r="C13" s="700">
        <v>6159888</v>
      </c>
      <c r="D13" s="700">
        <v>6314378</v>
      </c>
      <c r="E13" s="58">
        <v>7401914.9144900003</v>
      </c>
      <c r="F13" s="58">
        <v>8357463.9720400013</v>
      </c>
      <c r="G13" s="693">
        <v>13995563.801529998</v>
      </c>
    </row>
    <row r="14" spans="2:20" ht="30" customHeight="1" thickBot="1" x14ac:dyDescent="0.3">
      <c r="B14" s="296" t="s">
        <v>159</v>
      </c>
      <c r="C14" s="701">
        <v>86489798.930000007</v>
      </c>
      <c r="D14" s="701">
        <v>86986560.135529518</v>
      </c>
      <c r="E14" s="701">
        <v>95994597.366531119</v>
      </c>
      <c r="F14" s="701">
        <v>99430674.329856977</v>
      </c>
      <c r="G14" s="702">
        <v>110000239.02377282</v>
      </c>
    </row>
    <row r="16" spans="2:20" ht="13.8" thickBot="1" x14ac:dyDescent="0.3"/>
    <row r="17" spans="2:7" ht="19.95" customHeight="1" thickBot="1" x14ac:dyDescent="0.3">
      <c r="B17" s="846" t="s">
        <v>97</v>
      </c>
      <c r="C17" s="843" t="s">
        <v>160</v>
      </c>
      <c r="D17" s="849"/>
      <c r="E17" s="849"/>
      <c r="F17" s="849"/>
      <c r="G17" s="844"/>
    </row>
    <row r="18" spans="2:7" ht="19.95" customHeight="1" thickBot="1" x14ac:dyDescent="0.3">
      <c r="B18" s="848"/>
      <c r="C18" s="249">
        <v>2020</v>
      </c>
      <c r="D18" s="249">
        <v>2021</v>
      </c>
      <c r="E18" s="249">
        <v>2022</v>
      </c>
      <c r="F18" s="249" t="s">
        <v>87</v>
      </c>
      <c r="G18" s="249" t="s">
        <v>88</v>
      </c>
    </row>
    <row r="19" spans="2:7" ht="30" customHeight="1" x14ac:dyDescent="0.25">
      <c r="B19" s="298" t="s">
        <v>101</v>
      </c>
      <c r="C19" s="58">
        <v>2039484.44</v>
      </c>
      <c r="D19" s="58">
        <v>2429021.0391338067</v>
      </c>
      <c r="E19" s="58">
        <v>2160195.7411632598</v>
      </c>
      <c r="F19" s="58">
        <v>3088268.1836012523</v>
      </c>
      <c r="G19" s="693">
        <v>4598949.3811129807</v>
      </c>
    </row>
    <row r="20" spans="2:7" ht="30" customHeight="1" x14ac:dyDescent="0.25">
      <c r="B20" s="299" t="s">
        <v>102</v>
      </c>
      <c r="C20" s="58">
        <v>277371.74</v>
      </c>
      <c r="D20" s="58">
        <v>519187.73589552456</v>
      </c>
      <c r="E20" s="58">
        <v>421955.41165764775</v>
      </c>
      <c r="F20" s="58">
        <v>465216.37220249849</v>
      </c>
      <c r="G20" s="693">
        <v>545286.76464271906</v>
      </c>
    </row>
    <row r="21" spans="2:7" ht="30" customHeight="1" x14ac:dyDescent="0.25">
      <c r="B21" s="299" t="s">
        <v>103</v>
      </c>
      <c r="C21" s="58">
        <v>26891271.199999999</v>
      </c>
      <c r="D21" s="58">
        <v>26521934.873753186</v>
      </c>
      <c r="E21" s="58">
        <v>35388814.190241821</v>
      </c>
      <c r="F21" s="58">
        <v>37482364.550505608</v>
      </c>
      <c r="G21" s="693">
        <v>36728879.98815842</v>
      </c>
    </row>
    <row r="22" spans="2:7" ht="30" customHeight="1" x14ac:dyDescent="0.25">
      <c r="B22" s="299" t="s">
        <v>104</v>
      </c>
      <c r="C22" s="58">
        <v>12099917.23</v>
      </c>
      <c r="D22" s="58">
        <v>17282664.114717185</v>
      </c>
      <c r="E22" s="58">
        <v>20356001.396807365</v>
      </c>
      <c r="F22" s="58">
        <v>18317443.954902723</v>
      </c>
      <c r="G22" s="693">
        <v>18282860.509327296</v>
      </c>
    </row>
    <row r="23" spans="2:7" ht="30" customHeight="1" x14ac:dyDescent="0.25">
      <c r="B23" s="299" t="s">
        <v>157</v>
      </c>
      <c r="C23" s="58">
        <v>1225841.8</v>
      </c>
      <c r="D23" s="58">
        <v>1485866.3781506128</v>
      </c>
      <c r="E23" s="58">
        <v>1759864.3925400972</v>
      </c>
      <c r="F23" s="58">
        <v>2842268.7121941606</v>
      </c>
      <c r="G23" s="693">
        <v>2188720.1050231624</v>
      </c>
    </row>
    <row r="24" spans="2:7" ht="30" customHeight="1" x14ac:dyDescent="0.25">
      <c r="B24" s="300" t="s">
        <v>106</v>
      </c>
      <c r="C24" s="698">
        <v>42533886.409999996</v>
      </c>
      <c r="D24" s="698">
        <v>48238674.141650319</v>
      </c>
      <c r="E24" s="697">
        <v>60086831.132410191</v>
      </c>
      <c r="F24" s="697">
        <v>62195561.773406245</v>
      </c>
      <c r="G24" s="699">
        <v>62344696.748264581</v>
      </c>
    </row>
    <row r="25" spans="2:7" ht="30" customHeight="1" x14ac:dyDescent="0.25">
      <c r="B25" s="299" t="s">
        <v>158</v>
      </c>
      <c r="C25" s="700">
        <v>-14382</v>
      </c>
      <c r="D25" s="700">
        <v>36899</v>
      </c>
      <c r="E25" s="58">
        <v>1319977.20417</v>
      </c>
      <c r="F25" s="58">
        <v>66862.196989999997</v>
      </c>
      <c r="G25" s="693">
        <v>450912.36043</v>
      </c>
    </row>
    <row r="26" spans="2:7" ht="30" customHeight="1" thickBot="1" x14ac:dyDescent="0.3">
      <c r="B26" s="296" t="s">
        <v>159</v>
      </c>
      <c r="C26" s="701">
        <v>42519504.409999996</v>
      </c>
      <c r="D26" s="701">
        <v>48275573.141650319</v>
      </c>
      <c r="E26" s="701">
        <v>61406808.336580195</v>
      </c>
      <c r="F26" s="701">
        <v>62262423.970396243</v>
      </c>
      <c r="G26" s="702">
        <v>62795609.108694583</v>
      </c>
    </row>
    <row r="27" spans="2:7" ht="13.8" thickBot="1" x14ac:dyDescent="0.3"/>
    <row r="28" spans="2:7" ht="19.95" customHeight="1" thickBot="1" x14ac:dyDescent="0.3">
      <c r="B28" s="846" t="s">
        <v>97</v>
      </c>
      <c r="C28" s="843" t="s">
        <v>151</v>
      </c>
      <c r="D28" s="849"/>
      <c r="E28" s="849"/>
      <c r="F28" s="849"/>
      <c r="G28" s="844"/>
    </row>
    <row r="29" spans="2:7" ht="19.95" customHeight="1" thickBot="1" x14ac:dyDescent="0.3">
      <c r="B29" s="848"/>
      <c r="C29" s="249">
        <v>2020</v>
      </c>
      <c r="D29" s="249">
        <v>2021</v>
      </c>
      <c r="E29" s="249">
        <v>2022</v>
      </c>
      <c r="F29" s="249" t="s">
        <v>87</v>
      </c>
      <c r="G29" s="249" t="s">
        <v>88</v>
      </c>
    </row>
    <row r="30" spans="2:7" ht="30" customHeight="1" x14ac:dyDescent="0.25">
      <c r="B30" s="298" t="s">
        <v>101</v>
      </c>
      <c r="C30" s="64">
        <v>87.871833177513835</v>
      </c>
      <c r="D30" s="64">
        <v>113.28648242186314</v>
      </c>
      <c r="E30" s="64">
        <v>67.504138803937551</v>
      </c>
      <c r="F30" s="64">
        <v>64.947539424082592</v>
      </c>
      <c r="G30" s="72">
        <v>75.860070873098152</v>
      </c>
    </row>
    <row r="31" spans="2:7" ht="30" customHeight="1" x14ac:dyDescent="0.25">
      <c r="B31" s="299" t="s">
        <v>102</v>
      </c>
      <c r="C31" s="64">
        <v>28.49920659023039</v>
      </c>
      <c r="D31" s="64">
        <v>45.704184767838115</v>
      </c>
      <c r="E31" s="64">
        <v>34.491189626439848</v>
      </c>
      <c r="F31" s="64">
        <v>34.664886479918216</v>
      </c>
      <c r="G31" s="72">
        <v>37.363402330494047</v>
      </c>
    </row>
    <row r="32" spans="2:7" ht="30" customHeight="1" x14ac:dyDescent="0.25">
      <c r="B32" s="299" t="s">
        <v>103</v>
      </c>
      <c r="C32" s="64">
        <v>46.420192996464685</v>
      </c>
      <c r="D32" s="64">
        <v>47.359281129189881</v>
      </c>
      <c r="E32" s="64">
        <v>58.079062291710116</v>
      </c>
      <c r="F32" s="64">
        <v>61.804639505051995</v>
      </c>
      <c r="G32" s="72">
        <v>59.536301489526743</v>
      </c>
    </row>
    <row r="33" spans="2:8" ht="30" customHeight="1" x14ac:dyDescent="0.25">
      <c r="B33" s="299" t="s">
        <v>104</v>
      </c>
      <c r="C33" s="64">
        <v>80.689966121339111</v>
      </c>
      <c r="D33" s="64">
        <v>95.608198003703976</v>
      </c>
      <c r="E33" s="64">
        <v>107.02041543595323</v>
      </c>
      <c r="F33" s="64">
        <v>94.464713805799406</v>
      </c>
      <c r="G33" s="72">
        <v>85.650298256904705</v>
      </c>
    </row>
    <row r="34" spans="2:8" ht="30" customHeight="1" x14ac:dyDescent="0.25">
      <c r="B34" s="299" t="s">
        <v>157</v>
      </c>
      <c r="C34" s="64">
        <v>29.825891298897801</v>
      </c>
      <c r="D34" s="64">
        <v>44.836578885412528</v>
      </c>
      <c r="E34" s="64">
        <v>41.738473073024402</v>
      </c>
      <c r="F34" s="64">
        <v>57.549199551226749</v>
      </c>
      <c r="G34" s="72">
        <v>40.19437437911386</v>
      </c>
    </row>
    <row r="35" spans="2:8" ht="30" customHeight="1" x14ac:dyDescent="0.25">
      <c r="B35" s="300" t="s">
        <v>106</v>
      </c>
      <c r="C35" s="739">
        <v>52.949002329984275</v>
      </c>
      <c r="D35" s="739">
        <v>59.795920805277333</v>
      </c>
      <c r="E35" s="65">
        <v>67.823695444528028</v>
      </c>
      <c r="F35" s="65">
        <v>68.291829758769325</v>
      </c>
      <c r="G35" s="74">
        <v>64.939229890567105</v>
      </c>
    </row>
    <row r="36" spans="2:8" ht="30" customHeight="1" x14ac:dyDescent="0.25">
      <c r="B36" s="299" t="s">
        <v>107</v>
      </c>
      <c r="C36" s="765">
        <v>-0.23347827103349933</v>
      </c>
      <c r="D36" s="66">
        <v>0.58436476245166191</v>
      </c>
      <c r="E36" s="64">
        <v>17.832915122896246</v>
      </c>
      <c r="F36" s="64">
        <v>0.80002973645699571</v>
      </c>
      <c r="G36" s="72">
        <v>3.221823477955966</v>
      </c>
    </row>
    <row r="37" spans="2:8" ht="30" customHeight="1" thickBot="1" x14ac:dyDescent="0.3">
      <c r="B37" s="296" t="s">
        <v>159</v>
      </c>
      <c r="C37" s="67">
        <v>49.161294090200045</v>
      </c>
      <c r="D37" s="67">
        <v>55.497737887823703</v>
      </c>
      <c r="E37" s="67">
        <v>63.969025363077272</v>
      </c>
      <c r="F37" s="67">
        <v>62.618929611040684</v>
      </c>
      <c r="G37" s="75">
        <v>57.086793325170362</v>
      </c>
    </row>
    <row r="39" spans="2:8" ht="13.8" thickBot="1" x14ac:dyDescent="0.3"/>
    <row r="40" spans="2:8" ht="19.95" customHeight="1" thickBot="1" x14ac:dyDescent="0.3">
      <c r="B40" s="846" t="s">
        <v>161</v>
      </c>
      <c r="C40" s="843" t="s">
        <v>162</v>
      </c>
      <c r="D40" s="849"/>
      <c r="E40" s="849"/>
      <c r="F40" s="849"/>
      <c r="G40" s="844"/>
    </row>
    <row r="41" spans="2:8" ht="19.95" customHeight="1" thickBot="1" x14ac:dyDescent="0.3">
      <c r="B41" s="848"/>
      <c r="C41" s="249">
        <v>2020</v>
      </c>
      <c r="D41" s="249">
        <v>2021</v>
      </c>
      <c r="E41" s="249">
        <v>2022</v>
      </c>
      <c r="F41" s="249" t="s">
        <v>87</v>
      </c>
      <c r="G41" s="249" t="s">
        <v>88</v>
      </c>
    </row>
    <row r="42" spans="2:8" ht="72" customHeight="1" x14ac:dyDescent="0.25">
      <c r="B42" s="298" t="s">
        <v>163</v>
      </c>
      <c r="C42" s="58">
        <v>32858827.629999999</v>
      </c>
      <c r="D42" s="58">
        <v>33047000.798075043</v>
      </c>
      <c r="E42" s="58">
        <v>45502995.208386227</v>
      </c>
      <c r="F42" s="58">
        <v>44004329.405939214</v>
      </c>
      <c r="G42" s="693">
        <v>46585095.434822015</v>
      </c>
    </row>
    <row r="43" spans="2:8" ht="30" customHeight="1" x14ac:dyDescent="0.25">
      <c r="B43" s="299" t="s">
        <v>107</v>
      </c>
      <c r="C43" s="58">
        <v>1102435</v>
      </c>
      <c r="D43" s="58">
        <v>1091603</v>
      </c>
      <c r="E43" s="58">
        <v>1393927.6610000001</v>
      </c>
      <c r="F43" s="58">
        <v>1481762.6273599998</v>
      </c>
      <c r="G43" s="693">
        <v>3997525.51407</v>
      </c>
    </row>
    <row r="44" spans="2:8" ht="30" customHeight="1" thickBot="1" x14ac:dyDescent="0.3">
      <c r="B44" s="296" t="s">
        <v>159</v>
      </c>
      <c r="C44" s="701">
        <v>33961262.629999995</v>
      </c>
      <c r="D44" s="701">
        <v>34138603.798075043</v>
      </c>
      <c r="E44" s="701">
        <v>46896922.869386226</v>
      </c>
      <c r="F44" s="701">
        <v>45486092.033299215</v>
      </c>
      <c r="G44" s="702">
        <v>50582620.948892012</v>
      </c>
    </row>
    <row r="46" spans="2:8" ht="13.8" thickBot="1" x14ac:dyDescent="0.3"/>
    <row r="47" spans="2:8" ht="19.95" customHeight="1" thickBot="1" x14ac:dyDescent="0.3">
      <c r="B47" s="846" t="s">
        <v>161</v>
      </c>
      <c r="C47" s="843" t="s">
        <v>152</v>
      </c>
      <c r="D47" s="849"/>
      <c r="E47" s="849"/>
      <c r="F47" s="849"/>
      <c r="G47" s="844"/>
    </row>
    <row r="48" spans="2:8" ht="19.95" customHeight="1" thickBot="1" x14ac:dyDescent="0.3">
      <c r="B48" s="848"/>
      <c r="C48" s="249">
        <v>2020</v>
      </c>
      <c r="D48" s="249">
        <v>2021</v>
      </c>
      <c r="E48" s="249">
        <v>2022</v>
      </c>
      <c r="F48" s="249" t="s">
        <v>87</v>
      </c>
      <c r="G48" s="249" t="s">
        <v>88</v>
      </c>
      <c r="H48" s="293"/>
    </row>
    <row r="49" spans="2:7" ht="39.6" x14ac:dyDescent="0.25">
      <c r="B49" s="298" t="s">
        <v>164</v>
      </c>
      <c r="C49" s="64">
        <v>40.904847583652106</v>
      </c>
      <c r="D49" s="64">
        <v>40.964555467900915</v>
      </c>
      <c r="E49" s="64">
        <v>51.362024434714328</v>
      </c>
      <c r="F49" s="64">
        <v>48.317534028998068</v>
      </c>
      <c r="G49" s="72">
        <v>48.523777958710248</v>
      </c>
    </row>
    <row r="50" spans="2:7" ht="40.200000000000003" thickBot="1" x14ac:dyDescent="0.3">
      <c r="B50" s="296" t="s">
        <v>165</v>
      </c>
      <c r="C50" s="67">
        <v>39.266206015216127</v>
      </c>
      <c r="D50" s="67">
        <v>39.245837224607286</v>
      </c>
      <c r="E50" s="67">
        <v>48.853710683656679</v>
      </c>
      <c r="F50" s="67">
        <v>45.746538822014884</v>
      </c>
      <c r="G50" s="75">
        <v>45.984100941780945</v>
      </c>
    </row>
    <row r="51" spans="2:7" ht="13.8" thickBot="1" x14ac:dyDescent="0.3"/>
    <row r="52" spans="2:7" ht="19.95" customHeight="1" thickBot="1" x14ac:dyDescent="0.3">
      <c r="B52" s="846" t="s">
        <v>161</v>
      </c>
      <c r="C52" s="843" t="s">
        <v>153</v>
      </c>
      <c r="D52" s="849"/>
      <c r="E52" s="849"/>
      <c r="F52" s="849"/>
      <c r="G52" s="844"/>
    </row>
    <row r="53" spans="2:7" ht="19.95" customHeight="1" thickBot="1" x14ac:dyDescent="0.3">
      <c r="B53" s="848"/>
      <c r="C53" s="249">
        <v>2020</v>
      </c>
      <c r="D53" s="249">
        <v>2021</v>
      </c>
      <c r="E53" s="249">
        <v>2022</v>
      </c>
      <c r="F53" s="249" t="s">
        <v>87</v>
      </c>
      <c r="G53" s="249" t="s">
        <v>88</v>
      </c>
    </row>
    <row r="54" spans="2:7" ht="39.6" x14ac:dyDescent="0.25">
      <c r="B54" s="298" t="s">
        <v>166</v>
      </c>
      <c r="C54" s="64">
        <v>93.853849913636381</v>
      </c>
      <c r="D54" s="64">
        <v>100.76047627317826</v>
      </c>
      <c r="E54" s="64">
        <v>119.18571987924236</v>
      </c>
      <c r="F54" s="64">
        <v>116.60936378776739</v>
      </c>
      <c r="G54" s="72">
        <v>113.46300784927735</v>
      </c>
    </row>
    <row r="55" spans="2:7" ht="40.200000000000003" thickBot="1" x14ac:dyDescent="0.3">
      <c r="B55" s="296" t="s">
        <v>167</v>
      </c>
      <c r="C55" s="67">
        <v>88.427500105416172</v>
      </c>
      <c r="D55" s="67">
        <v>94.743575112430989</v>
      </c>
      <c r="E55" s="67">
        <v>112.82273604673395</v>
      </c>
      <c r="F55" s="67">
        <v>108.36546843305557</v>
      </c>
      <c r="G55" s="75">
        <v>103.07089426695131</v>
      </c>
    </row>
  </sheetData>
  <mergeCells count="13">
    <mergeCell ref="C52:G52"/>
    <mergeCell ref="B3:G3"/>
    <mergeCell ref="C5:G5"/>
    <mergeCell ref="C17:G17"/>
    <mergeCell ref="C28:G28"/>
    <mergeCell ref="C40:G40"/>
    <mergeCell ref="C47:G47"/>
    <mergeCell ref="B52:B53"/>
    <mergeCell ref="B28:B29"/>
    <mergeCell ref="B40:B41"/>
    <mergeCell ref="B47:B48"/>
    <mergeCell ref="B5:B6"/>
    <mergeCell ref="B17:B18"/>
  </mergeCells>
  <pageMargins left="0.7" right="0.7" top="0.75" bottom="0.75" header="0.3" footer="0.3"/>
  <pageSetup scale="3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N19"/>
  <sheetViews>
    <sheetView showGridLines="0" view="pageBreakPreview" zoomScale="90" zoomScaleNormal="100" zoomScaleSheetLayoutView="90" workbookViewId="0"/>
  </sheetViews>
  <sheetFormatPr defaultRowHeight="14.4" x14ac:dyDescent="0.3"/>
  <cols>
    <col min="1" max="1" width="6.109375" customWidth="1"/>
    <col min="2" max="2" width="21.6640625" customWidth="1"/>
    <col min="3" max="3" width="15.6640625" customWidth="1"/>
    <col min="4" max="4" width="17.33203125" customWidth="1"/>
    <col min="5" max="5" width="16.109375" customWidth="1"/>
    <col min="6" max="6" width="18.33203125" customWidth="1"/>
    <col min="7" max="7" width="15.5546875" customWidth="1"/>
    <col min="8" max="8" width="14.5546875" customWidth="1"/>
    <col min="9" max="9" width="14.109375" customWidth="1"/>
    <col min="10" max="10" width="14.33203125" customWidth="1"/>
    <col min="11" max="11" width="13.5546875" customWidth="1"/>
    <col min="12" max="12" width="12.88671875" customWidth="1"/>
    <col min="13" max="13" width="16" customWidth="1"/>
    <col min="14" max="14" width="18.88671875" customWidth="1"/>
  </cols>
  <sheetData>
    <row r="2" spans="2:14" x14ac:dyDescent="0.3">
      <c r="B2" s="263" t="s">
        <v>168</v>
      </c>
    </row>
    <row r="3" spans="2:14" x14ac:dyDescent="0.3">
      <c r="B3" s="799" t="s">
        <v>65</v>
      </c>
    </row>
    <row r="5" spans="2:14" ht="18.600000000000001" customHeight="1" x14ac:dyDescent="0.3">
      <c r="B5" s="857"/>
      <c r="C5" s="858">
        <v>2023</v>
      </c>
      <c r="D5" s="858"/>
      <c r="E5" s="858"/>
      <c r="F5" s="858"/>
      <c r="G5" s="858"/>
      <c r="H5" s="858"/>
      <c r="I5" s="858">
        <v>2024</v>
      </c>
      <c r="J5" s="858"/>
      <c r="K5" s="858"/>
      <c r="L5" s="858"/>
      <c r="M5" s="858"/>
      <c r="N5" s="858"/>
    </row>
    <row r="6" spans="2:14" s="158" customFormat="1" ht="44.4" customHeight="1" x14ac:dyDescent="0.3">
      <c r="B6" s="857"/>
      <c r="C6" s="858" t="s">
        <v>169</v>
      </c>
      <c r="D6" s="858"/>
      <c r="E6" s="859" t="s">
        <v>170</v>
      </c>
      <c r="F6" s="859"/>
      <c r="G6" s="859" t="s">
        <v>171</v>
      </c>
      <c r="H6" s="859"/>
      <c r="I6" s="858" t="s">
        <v>172</v>
      </c>
      <c r="J6" s="858"/>
      <c r="K6" s="859" t="s">
        <v>173</v>
      </c>
      <c r="L6" s="859"/>
      <c r="M6" s="859" t="s">
        <v>171</v>
      </c>
      <c r="N6" s="859"/>
    </row>
    <row r="7" spans="2:14" s="158" customFormat="1" ht="37.200000000000003" customHeight="1" x14ac:dyDescent="0.3">
      <c r="B7" s="797"/>
      <c r="C7" s="798" t="s">
        <v>174</v>
      </c>
      <c r="D7" s="792" t="s">
        <v>175</v>
      </c>
      <c r="E7" s="798" t="s">
        <v>174</v>
      </c>
      <c r="F7" s="792" t="s">
        <v>175</v>
      </c>
      <c r="G7" s="792" t="s">
        <v>176</v>
      </c>
      <c r="H7" s="792" t="s">
        <v>177</v>
      </c>
      <c r="I7" s="798" t="s">
        <v>174</v>
      </c>
      <c r="J7" s="792" t="s">
        <v>175</v>
      </c>
      <c r="K7" s="798" t="s">
        <v>174</v>
      </c>
      <c r="L7" s="798" t="s">
        <v>178</v>
      </c>
      <c r="M7" s="792" t="s">
        <v>176</v>
      </c>
      <c r="N7" s="792" t="s">
        <v>177</v>
      </c>
    </row>
    <row r="8" spans="2:14" ht="16.95" customHeight="1" x14ac:dyDescent="0.3">
      <c r="B8" s="802" t="s">
        <v>101</v>
      </c>
      <c r="C8" s="793">
        <v>11296782.393097218</v>
      </c>
      <c r="D8" s="793">
        <v>22480</v>
      </c>
      <c r="E8" s="793">
        <v>5603874.3281851895</v>
      </c>
      <c r="F8" s="793">
        <v>11771.236339105015</v>
      </c>
      <c r="G8" s="794">
        <v>49.605933204567869</v>
      </c>
      <c r="H8" s="794">
        <v>52.363150974666439</v>
      </c>
      <c r="I8" s="805">
        <v>11232963.99895815</v>
      </c>
      <c r="J8" s="805">
        <v>24172.339884807196</v>
      </c>
      <c r="K8" s="805">
        <v>2536666.2500094404</v>
      </c>
      <c r="L8" s="805">
        <v>9771</v>
      </c>
      <c r="M8" s="806">
        <v>22.582341136717918</v>
      </c>
      <c r="N8" s="806">
        <v>40.422234862506095</v>
      </c>
    </row>
    <row r="9" spans="2:14" ht="16.95" customHeight="1" x14ac:dyDescent="0.3">
      <c r="B9" s="802" t="s">
        <v>102</v>
      </c>
      <c r="C9" s="793">
        <v>1363614.113637812</v>
      </c>
      <c r="D9" s="793">
        <v>3059</v>
      </c>
      <c r="E9" s="793">
        <v>532041.7600247208</v>
      </c>
      <c r="F9" s="793">
        <v>1844.0776119402985</v>
      </c>
      <c r="G9" s="794">
        <v>39.017032363016142</v>
      </c>
      <c r="H9" s="794">
        <v>60.283674793733198</v>
      </c>
      <c r="I9" s="805">
        <v>1242807.1325360958</v>
      </c>
      <c r="J9" s="805">
        <v>4185.7053546254865</v>
      </c>
      <c r="K9" s="805">
        <v>665529.68751044013</v>
      </c>
      <c r="L9" s="805">
        <v>2217</v>
      </c>
      <c r="M9" s="806">
        <v>53.550520437740623</v>
      </c>
      <c r="N9" s="806">
        <v>52.965983321068357</v>
      </c>
    </row>
    <row r="10" spans="2:14" ht="16.95" customHeight="1" x14ac:dyDescent="0.3">
      <c r="B10" s="802" t="s">
        <v>103</v>
      </c>
      <c r="C10" s="793">
        <v>40581753.026099153</v>
      </c>
      <c r="D10" s="793">
        <v>535413.38530950446</v>
      </c>
      <c r="E10" s="793">
        <v>30122366.165855497</v>
      </c>
      <c r="F10" s="793">
        <v>417604.12661278545</v>
      </c>
      <c r="G10" s="794">
        <v>74.226379886751175</v>
      </c>
      <c r="H10" s="794">
        <v>77.996579478748473</v>
      </c>
      <c r="I10" s="805">
        <v>40765894.70637276</v>
      </c>
      <c r="J10" s="805">
        <v>538459.70793372474</v>
      </c>
      <c r="K10" s="805">
        <v>29014103.978201874</v>
      </c>
      <c r="L10" s="805">
        <v>406498</v>
      </c>
      <c r="M10" s="806">
        <v>71.172494034986116</v>
      </c>
      <c r="N10" s="806">
        <v>75.492742355762857</v>
      </c>
    </row>
    <row r="11" spans="2:14" ht="16.95" customHeight="1" x14ac:dyDescent="0.3">
      <c r="B11" s="800" t="s">
        <v>179</v>
      </c>
      <c r="C11" s="793">
        <v>1122965.4766115218</v>
      </c>
      <c r="D11" s="793">
        <v>7134.7403903169616</v>
      </c>
      <c r="E11" s="793">
        <v>368753.68985463126</v>
      </c>
      <c r="F11" s="793">
        <v>4256.6947791852108</v>
      </c>
      <c r="G11" s="794">
        <v>32.837491226116988</v>
      </c>
      <c r="H11" s="794">
        <v>59.66152300316714</v>
      </c>
      <c r="I11" s="805">
        <v>1242551.0960891435</v>
      </c>
      <c r="J11" s="805">
        <v>5284.0031302714642</v>
      </c>
      <c r="K11" s="805">
        <v>476971.56799497944</v>
      </c>
      <c r="L11" s="805">
        <v>2016</v>
      </c>
      <c r="M11" s="806">
        <v>38.386475171622273</v>
      </c>
      <c r="N11" s="806">
        <v>38.152891856754607</v>
      </c>
    </row>
    <row r="12" spans="2:14" ht="16.95" customHeight="1" x14ac:dyDescent="0.3">
      <c r="B12" s="800" t="s">
        <v>180</v>
      </c>
      <c r="C12" s="793">
        <v>39458787.549487628</v>
      </c>
      <c r="D12" s="793">
        <v>528278.64491918753</v>
      </c>
      <c r="E12" s="793">
        <v>29753612.476000864</v>
      </c>
      <c r="F12" s="793">
        <v>413347.43183360022</v>
      </c>
      <c r="G12" s="794">
        <v>75.404274494458505</v>
      </c>
      <c r="H12" s="794">
        <v>78.244206122856113</v>
      </c>
      <c r="I12" s="805">
        <v>39523343.610283613</v>
      </c>
      <c r="J12" s="805">
        <v>533175.70480345329</v>
      </c>
      <c r="K12" s="805">
        <v>28537132.410206895</v>
      </c>
      <c r="L12" s="805">
        <v>404482</v>
      </c>
      <c r="M12" s="806">
        <v>72.203234350804763</v>
      </c>
      <c r="N12" s="806">
        <v>75.862796514538459</v>
      </c>
    </row>
    <row r="13" spans="2:14" ht="16.95" customHeight="1" x14ac:dyDescent="0.3">
      <c r="B13" s="802" t="s">
        <v>146</v>
      </c>
      <c r="C13" s="793">
        <v>20007677.742952608</v>
      </c>
      <c r="D13" s="793">
        <v>747348.34336923342</v>
      </c>
      <c r="E13" s="793">
        <v>12894741.357655212</v>
      </c>
      <c r="F13" s="793">
        <v>658533.25214007776</v>
      </c>
      <c r="G13" s="794">
        <v>64.44896565868163</v>
      </c>
      <c r="H13" s="794">
        <v>88.115971351625006</v>
      </c>
      <c r="I13" s="805">
        <v>18956107.14687366</v>
      </c>
      <c r="J13" s="805">
        <v>597571.88763076649</v>
      </c>
      <c r="K13" s="805">
        <v>16281539.5900272</v>
      </c>
      <c r="L13" s="805">
        <v>505791</v>
      </c>
      <c r="M13" s="806">
        <v>85.890734125294472</v>
      </c>
      <c r="N13" s="806">
        <v>84.641029886018174</v>
      </c>
    </row>
    <row r="14" spans="2:14" ht="16.95" customHeight="1" x14ac:dyDescent="0.3">
      <c r="B14" s="802" t="s">
        <v>157</v>
      </c>
      <c r="C14" s="793">
        <v>3854005.8771590386</v>
      </c>
      <c r="D14" s="793">
        <v>82986.884123982512</v>
      </c>
      <c r="E14" s="793">
        <v>2332740.1505181137</v>
      </c>
      <c r="F14" s="793">
        <v>68435.278846153844</v>
      </c>
      <c r="G14" s="794">
        <v>60.527674966538491</v>
      </c>
      <c r="H14" s="794">
        <v>82.465174549645042</v>
      </c>
      <c r="I14" s="805">
        <v>5730226.8030094802</v>
      </c>
      <c r="J14" s="805">
        <v>28971.764876017492</v>
      </c>
      <c r="K14" s="805">
        <v>2018345.3994274403</v>
      </c>
      <c r="L14" s="805">
        <v>18083</v>
      </c>
      <c r="M14" s="806">
        <v>35.22278382362488</v>
      </c>
      <c r="N14" s="806">
        <v>62.415942133262682</v>
      </c>
    </row>
    <row r="15" spans="2:14" ht="16.95" customHeight="1" x14ac:dyDescent="0.3">
      <c r="B15" s="801" t="s">
        <v>93</v>
      </c>
      <c r="C15" s="795">
        <v>77103833.152945831</v>
      </c>
      <c r="D15" s="795">
        <v>1391287.6128027202</v>
      </c>
      <c r="E15" s="795">
        <v>51485763.762238733</v>
      </c>
      <c r="F15" s="795">
        <v>1158187.9715500623</v>
      </c>
      <c r="G15" s="796">
        <v>66.774583904421178</v>
      </c>
      <c r="H15" s="796">
        <v>83.245761759994153</v>
      </c>
      <c r="I15" s="807">
        <v>77927999.787750155</v>
      </c>
      <c r="J15" s="807">
        <v>1193361.4056799414</v>
      </c>
      <c r="K15" s="807">
        <v>50516184.905176401</v>
      </c>
      <c r="L15" s="807">
        <v>942360</v>
      </c>
      <c r="M15" s="808">
        <v>64.824177500725824</v>
      </c>
      <c r="N15" s="808">
        <v>78.96685744274356</v>
      </c>
    </row>
    <row r="18" spans="2:2" x14ac:dyDescent="0.3">
      <c r="B18" s="263" t="s">
        <v>181</v>
      </c>
    </row>
    <row r="19" spans="2:2" x14ac:dyDescent="0.3">
      <c r="B19" s="799" t="s">
        <v>65</v>
      </c>
    </row>
  </sheetData>
  <mergeCells count="9">
    <mergeCell ref="B5:B6"/>
    <mergeCell ref="C5:H5"/>
    <mergeCell ref="I5:N5"/>
    <mergeCell ref="C6:D6"/>
    <mergeCell ref="E6:F6"/>
    <mergeCell ref="G6:H6"/>
    <mergeCell ref="I6:J6"/>
    <mergeCell ref="K6:L6"/>
    <mergeCell ref="M6:N6"/>
  </mergeCells>
  <pageMargins left="0.7" right="0.7" top="0.75" bottom="0.75" header="0.3" footer="0.3"/>
  <pageSetup scale="38"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G25"/>
  <sheetViews>
    <sheetView showGridLines="0" view="pageBreakPreview" zoomScale="110" zoomScaleNormal="100" zoomScaleSheetLayoutView="110" workbookViewId="0">
      <selection activeCell="J14" sqref="J14"/>
    </sheetView>
  </sheetViews>
  <sheetFormatPr defaultColWidth="9.109375" defaultRowHeight="13.2" x14ac:dyDescent="0.25"/>
  <cols>
    <col min="1" max="1" width="4.6640625" style="4" customWidth="1"/>
    <col min="2" max="2" width="39.33203125" style="4" customWidth="1"/>
    <col min="3" max="3" width="18.6640625" style="5" customWidth="1"/>
    <col min="4" max="4" width="21.6640625" style="5" customWidth="1"/>
    <col min="5" max="5" width="18.6640625" style="5" customWidth="1"/>
    <col min="6" max="6" width="20.33203125" style="5" customWidth="1"/>
    <col min="7" max="7" width="5.33203125" style="4" customWidth="1"/>
    <col min="8" max="8" width="9.109375" style="4"/>
    <col min="9" max="9" width="14.44140625" style="4" customWidth="1"/>
    <col min="10" max="16384" width="9.109375" style="4"/>
  </cols>
  <sheetData>
    <row r="2" spans="2:7" ht="14.4" customHeight="1" x14ac:dyDescent="0.25">
      <c r="B2" s="850" t="s">
        <v>182</v>
      </c>
      <c r="C2" s="850"/>
      <c r="D2" s="850"/>
      <c r="E2" s="850"/>
      <c r="F2" s="850"/>
      <c r="G2" s="44"/>
    </row>
    <row r="3" spans="2:7" ht="18" customHeight="1" x14ac:dyDescent="0.25">
      <c r="B3" s="851" t="s">
        <v>59</v>
      </c>
      <c r="C3" s="851"/>
      <c r="D3" s="851"/>
      <c r="E3" s="851"/>
      <c r="F3" s="851"/>
    </row>
    <row r="4" spans="2:7" ht="13.8" thickBot="1" x14ac:dyDescent="0.3">
      <c r="B4" s="5"/>
      <c r="D4" s="4"/>
      <c r="E4" s="4"/>
      <c r="F4" s="4"/>
    </row>
    <row r="5" spans="2:7" ht="22.2" customHeight="1" thickBot="1" x14ac:dyDescent="0.3">
      <c r="B5" s="846" t="s">
        <v>183</v>
      </c>
      <c r="C5" s="843" t="s">
        <v>87</v>
      </c>
      <c r="D5" s="844"/>
      <c r="E5" s="843" t="s">
        <v>88</v>
      </c>
      <c r="F5" s="844"/>
    </row>
    <row r="6" spans="2:7" ht="41.4" customHeight="1" thickBot="1" x14ac:dyDescent="0.3">
      <c r="B6" s="848"/>
      <c r="C6" s="255" t="s">
        <v>184</v>
      </c>
      <c r="D6" s="255" t="s">
        <v>185</v>
      </c>
      <c r="E6" s="255" t="s">
        <v>184</v>
      </c>
      <c r="F6" s="255" t="s">
        <v>186</v>
      </c>
    </row>
    <row r="7" spans="2:7" ht="25.2" customHeight="1" x14ac:dyDescent="0.25">
      <c r="B7" s="55" t="s">
        <v>187</v>
      </c>
      <c r="C7" s="58">
        <v>107956798.46118146</v>
      </c>
      <c r="D7" s="58">
        <v>20138049.167326976</v>
      </c>
      <c r="E7" s="693">
        <v>116919166.62141702</v>
      </c>
      <c r="F7" s="693">
        <v>13828189.803592423</v>
      </c>
    </row>
    <row r="8" spans="2:7" ht="25.2" customHeight="1" x14ac:dyDescent="0.25">
      <c r="B8" s="56" t="s">
        <v>188</v>
      </c>
      <c r="C8" s="58">
        <v>38615833.594209999</v>
      </c>
      <c r="D8" s="58">
        <v>1526219.1730100005</v>
      </c>
      <c r="E8" s="693">
        <v>16501659.394899998</v>
      </c>
      <c r="F8" s="693">
        <v>2013401.9601399999</v>
      </c>
    </row>
    <row r="9" spans="2:7" ht="25.2" customHeight="1" x14ac:dyDescent="0.25">
      <c r="B9" s="56" t="s">
        <v>189</v>
      </c>
      <c r="C9" s="58">
        <v>17908072.141932096</v>
      </c>
      <c r="D9" s="58">
        <v>2422464.7935411078</v>
      </c>
      <c r="E9" s="693">
        <v>19618438.597608142</v>
      </c>
      <c r="F9" s="693">
        <v>2493819.6250215955</v>
      </c>
    </row>
    <row r="10" spans="2:7" ht="25.2" customHeight="1" x14ac:dyDescent="0.25">
      <c r="B10" s="56" t="s">
        <v>190</v>
      </c>
      <c r="C10" s="58">
        <v>5060569</v>
      </c>
      <c r="D10" s="58">
        <v>0</v>
      </c>
      <c r="E10" s="693">
        <v>2946249</v>
      </c>
      <c r="F10" s="693">
        <v>0</v>
      </c>
    </row>
    <row r="11" spans="2:7" ht="25.2" customHeight="1" x14ac:dyDescent="0.25">
      <c r="B11" s="56" t="s">
        <v>191</v>
      </c>
      <c r="C11" s="58">
        <v>32354653.526531342</v>
      </c>
      <c r="D11" s="58">
        <v>5438233.2379230065</v>
      </c>
      <c r="E11" s="693">
        <v>25985074.150465395</v>
      </c>
      <c r="F11" s="693">
        <v>1987375.3226871463</v>
      </c>
    </row>
    <row r="12" spans="2:7" ht="25.2" customHeight="1" x14ac:dyDescent="0.25">
      <c r="B12" s="56" t="s">
        <v>192</v>
      </c>
      <c r="C12" s="58">
        <v>3819925.9176416667</v>
      </c>
      <c r="D12" s="58">
        <v>424979.12919000001</v>
      </c>
      <c r="E12" s="693">
        <v>4069905.1339699998</v>
      </c>
      <c r="F12" s="693">
        <v>343604.67929999996</v>
      </c>
    </row>
    <row r="13" spans="2:7" ht="25.2" customHeight="1" x14ac:dyDescent="0.25">
      <c r="B13" s="56" t="s">
        <v>193</v>
      </c>
      <c r="C13" s="58">
        <v>21502.5</v>
      </c>
      <c r="D13" s="58">
        <v>0</v>
      </c>
      <c r="E13" s="693">
        <v>24557.5</v>
      </c>
      <c r="F13" s="693">
        <v>0</v>
      </c>
    </row>
    <row r="14" spans="2:7" ht="25.2" customHeight="1" x14ac:dyDescent="0.25">
      <c r="B14" s="57" t="s">
        <v>194</v>
      </c>
      <c r="C14" s="697">
        <f>SUM(C7:C13)</f>
        <v>205737355.14149657</v>
      </c>
      <c r="D14" s="697">
        <f t="shared" ref="D14:F14" si="0">SUM(D7:D13)</f>
        <v>29949945.500991091</v>
      </c>
      <c r="E14" s="791">
        <f t="shared" si="0"/>
        <v>186065050.39836055</v>
      </c>
      <c r="F14" s="791">
        <f t="shared" si="0"/>
        <v>20666391.390741162</v>
      </c>
    </row>
    <row r="15" spans="2:7" ht="25.2" customHeight="1" x14ac:dyDescent="0.25">
      <c r="B15" s="57" t="s">
        <v>195</v>
      </c>
      <c r="C15" s="860">
        <v>14.561969256554708</v>
      </c>
      <c r="D15" s="860"/>
      <c r="E15" s="861">
        <v>10.549394847265079</v>
      </c>
      <c r="F15" s="861"/>
    </row>
    <row r="16" spans="2:7" ht="19.95" customHeight="1" thickBot="1" x14ac:dyDescent="0.3">
      <c r="B16" s="68"/>
      <c r="C16" s="69"/>
      <c r="D16" s="69"/>
      <c r="E16" s="76"/>
      <c r="F16" s="76"/>
    </row>
    <row r="17" spans="2:6" ht="30" customHeight="1" thickBot="1" x14ac:dyDescent="0.3">
      <c r="B17" s="862" t="s">
        <v>196</v>
      </c>
      <c r="C17" s="863"/>
      <c r="D17" s="863"/>
      <c r="E17" s="863"/>
      <c r="F17" s="864"/>
    </row>
    <row r="18" spans="2:6" ht="25.2" customHeight="1" x14ac:dyDescent="0.25">
      <c r="B18" s="56" t="s">
        <v>197</v>
      </c>
      <c r="C18" s="58">
        <v>18591398.316133518</v>
      </c>
      <c r="D18" s="58"/>
      <c r="E18" s="693">
        <v>22798442.850766219</v>
      </c>
      <c r="F18" s="693"/>
    </row>
    <row r="19" spans="2:6" ht="36" customHeight="1" x14ac:dyDescent="0.25">
      <c r="B19" s="56" t="s">
        <v>198</v>
      </c>
      <c r="C19" s="58">
        <v>32976236.570044879</v>
      </c>
      <c r="D19" s="58"/>
      <c r="E19" s="693">
        <v>35225302.347024165</v>
      </c>
      <c r="F19" s="693"/>
    </row>
    <row r="20" spans="2:6" ht="25.2" customHeight="1" x14ac:dyDescent="0.25">
      <c r="B20" s="56" t="s">
        <v>199</v>
      </c>
      <c r="C20" s="58">
        <v>19884571.23887331</v>
      </c>
      <c r="D20" s="58"/>
      <c r="E20" s="693">
        <v>7706225.0773200039</v>
      </c>
      <c r="F20" s="693"/>
    </row>
    <row r="21" spans="2:6" ht="25.2" customHeight="1" x14ac:dyDescent="0.25">
      <c r="B21" s="56" t="s">
        <v>200</v>
      </c>
      <c r="C21" s="58">
        <v>2836426.4544268344</v>
      </c>
      <c r="D21" s="58"/>
      <c r="E21" s="693">
        <v>2568866.969173043</v>
      </c>
      <c r="F21" s="693"/>
    </row>
    <row r="22" spans="2:6" ht="25.2" customHeight="1" x14ac:dyDescent="0.25">
      <c r="B22" s="56" t="s">
        <v>201</v>
      </c>
      <c r="C22" s="58">
        <v>2912330.0071272859</v>
      </c>
      <c r="D22" s="58">
        <v>23069.690000000162</v>
      </c>
      <c r="E22" s="693">
        <v>3042355.5957442303</v>
      </c>
      <c r="F22" s="693">
        <v>21909.789819999867</v>
      </c>
    </row>
    <row r="23" spans="2:6" ht="25.2" customHeight="1" x14ac:dyDescent="0.25">
      <c r="B23" s="56" t="s">
        <v>196</v>
      </c>
      <c r="C23" s="58">
        <v>17223353.452478871</v>
      </c>
      <c r="D23" s="58">
        <v>417731.07164999988</v>
      </c>
      <c r="E23" s="693">
        <v>23100015.426245399</v>
      </c>
      <c r="F23" s="693">
        <v>440895.7566100001</v>
      </c>
    </row>
    <row r="24" spans="2:6" ht="25.2" customHeight="1" x14ac:dyDescent="0.25">
      <c r="B24" s="59" t="s">
        <v>202</v>
      </c>
      <c r="C24" s="60">
        <v>5057656.815931173</v>
      </c>
      <c r="D24" s="60"/>
      <c r="E24" s="703">
        <v>5848733.7737299995</v>
      </c>
      <c r="F24" s="703"/>
    </row>
    <row r="25" spans="2:6" ht="25.2" customHeight="1" thickBot="1" x14ac:dyDescent="0.3">
      <c r="B25" s="70" t="s">
        <v>93</v>
      </c>
      <c r="C25" s="62">
        <f>SUM(C18:C24)+C14</f>
        <v>305219327.99651241</v>
      </c>
      <c r="D25" s="62">
        <f t="shared" ref="D25:F25" si="1">SUM(D18:D24)+D14</f>
        <v>30390746.262641091</v>
      </c>
      <c r="E25" s="699">
        <f t="shared" si="1"/>
        <v>286354992.43836361</v>
      </c>
      <c r="F25" s="699">
        <f t="shared" si="1"/>
        <v>21129196.937171161</v>
      </c>
    </row>
  </sheetData>
  <mergeCells count="8">
    <mergeCell ref="C15:D15"/>
    <mergeCell ref="E15:F15"/>
    <mergeCell ref="B17:F17"/>
    <mergeCell ref="B2:F2"/>
    <mergeCell ref="B5:B6"/>
    <mergeCell ref="C5:D5"/>
    <mergeCell ref="E5:F5"/>
    <mergeCell ref="B3:F3"/>
  </mergeCells>
  <pageMargins left="0.7" right="0.7" top="0.75" bottom="0.75" header="0.3" footer="0.3"/>
  <pageSetup scale="6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G27"/>
  <sheetViews>
    <sheetView view="pageBreakPreview" zoomScale="90" zoomScaleNormal="100" zoomScaleSheetLayoutView="90" workbookViewId="0">
      <selection activeCell="K18" sqref="K18"/>
    </sheetView>
  </sheetViews>
  <sheetFormatPr defaultColWidth="14.109375" defaultRowHeight="13.2" x14ac:dyDescent="0.25"/>
  <cols>
    <col min="1" max="1" width="4.6640625" style="9" customWidth="1"/>
    <col min="2" max="2" width="49.109375" style="9" customWidth="1"/>
    <col min="3" max="3" width="25.109375" style="9" customWidth="1"/>
    <col min="4" max="4" width="18.33203125" style="9" customWidth="1"/>
    <col min="5" max="6" width="14.109375" style="9"/>
    <col min="7" max="7" width="18.109375" style="9" customWidth="1"/>
    <col min="8" max="8" width="14.109375" style="9"/>
    <col min="9" max="9" width="16.44140625" style="9" customWidth="1"/>
    <col min="10" max="16384" width="14.109375" style="9"/>
  </cols>
  <sheetData>
    <row r="2" spans="2:7" ht="18" customHeight="1" x14ac:dyDescent="0.25">
      <c r="B2" s="850" t="s">
        <v>203</v>
      </c>
      <c r="C2" s="850"/>
      <c r="D2" s="850"/>
      <c r="E2" s="850"/>
      <c r="F2" s="850"/>
      <c r="G2" s="850"/>
    </row>
    <row r="3" spans="2:7" ht="19.2" customHeight="1" x14ac:dyDescent="0.25">
      <c r="B3" s="771" t="s">
        <v>60</v>
      </c>
      <c r="C3" s="272"/>
      <c r="E3" s="85"/>
      <c r="F3" s="85"/>
      <c r="G3" s="259"/>
    </row>
    <row r="4" spans="2:7" ht="13.8" thickBot="1" x14ac:dyDescent="0.3"/>
    <row r="5" spans="2:7" ht="20.25" customHeight="1" thickBot="1" x14ac:dyDescent="0.3">
      <c r="B5" s="865" t="s">
        <v>204</v>
      </c>
      <c r="C5" s="264" t="s">
        <v>88</v>
      </c>
    </row>
    <row r="6" spans="2:7" ht="37.950000000000003" customHeight="1" thickBot="1" x14ac:dyDescent="0.3">
      <c r="B6" s="866"/>
      <c r="C6" s="265" t="s">
        <v>205</v>
      </c>
    </row>
    <row r="7" spans="2:7" ht="25.2" customHeight="1" x14ac:dyDescent="0.25">
      <c r="B7" s="297" t="s">
        <v>206</v>
      </c>
      <c r="C7" s="316">
        <v>16501659.394899998</v>
      </c>
      <c r="D7" s="31"/>
    </row>
    <row r="8" spans="2:7" ht="25.2" customHeight="1" x14ac:dyDescent="0.25">
      <c r="B8" s="82" t="s">
        <v>189</v>
      </c>
      <c r="C8" s="316">
        <v>19618438.597608142</v>
      </c>
      <c r="D8" s="31"/>
    </row>
    <row r="9" spans="2:7" ht="25.2" customHeight="1" x14ac:dyDescent="0.25">
      <c r="B9" s="82" t="s">
        <v>207</v>
      </c>
      <c r="C9" s="316">
        <v>2946249</v>
      </c>
      <c r="D9" s="31"/>
    </row>
    <row r="10" spans="2:7" ht="25.2" customHeight="1" x14ac:dyDescent="0.25">
      <c r="B10" s="82" t="s">
        <v>208</v>
      </c>
      <c r="C10" s="316">
        <v>25985074.150465395</v>
      </c>
      <c r="D10" s="31"/>
    </row>
    <row r="11" spans="2:7" ht="25.2" customHeight="1" x14ac:dyDescent="0.25">
      <c r="B11" s="82" t="s">
        <v>209</v>
      </c>
      <c r="C11" s="316">
        <v>4069905.1339699998</v>
      </c>
      <c r="D11" s="31"/>
    </row>
    <row r="12" spans="2:7" ht="25.2" customHeight="1" x14ac:dyDescent="0.25">
      <c r="B12" s="82" t="s">
        <v>193</v>
      </c>
      <c r="C12" s="316">
        <v>24557.5</v>
      </c>
      <c r="D12" s="31"/>
    </row>
    <row r="13" spans="2:7" ht="25.2" customHeight="1" x14ac:dyDescent="0.25">
      <c r="B13" s="82" t="s">
        <v>197</v>
      </c>
      <c r="C13" s="316">
        <v>22798442.850766219</v>
      </c>
      <c r="D13" s="31"/>
    </row>
    <row r="14" spans="2:7" ht="25.2" customHeight="1" x14ac:dyDescent="0.25">
      <c r="B14" s="83" t="s">
        <v>198</v>
      </c>
      <c r="C14" s="316">
        <v>35225302.347024165</v>
      </c>
      <c r="D14" s="31"/>
    </row>
    <row r="15" spans="2:7" ht="25.2" customHeight="1" x14ac:dyDescent="0.25">
      <c r="B15" s="82" t="s">
        <v>199</v>
      </c>
      <c r="C15" s="316">
        <v>7706225.0773200039</v>
      </c>
      <c r="D15" s="31"/>
    </row>
    <row r="16" spans="2:7" ht="25.2" customHeight="1" x14ac:dyDescent="0.25">
      <c r="B16" s="82" t="s">
        <v>200</v>
      </c>
      <c r="C16" s="316">
        <v>2568866.969173043</v>
      </c>
      <c r="D16" s="31"/>
    </row>
    <row r="17" spans="2:7" ht="25.2" customHeight="1" x14ac:dyDescent="0.25">
      <c r="B17" s="82" t="s">
        <v>196</v>
      </c>
      <c r="C17" s="316">
        <v>26142371.021989629</v>
      </c>
      <c r="D17" s="31"/>
    </row>
    <row r="18" spans="2:7" ht="25.2" customHeight="1" x14ac:dyDescent="0.25">
      <c r="B18" s="82" t="s">
        <v>202</v>
      </c>
      <c r="C18" s="316">
        <v>5848733.7737299995</v>
      </c>
      <c r="D18" s="31"/>
    </row>
    <row r="19" spans="2:7" ht="25.2" customHeight="1" x14ac:dyDescent="0.25">
      <c r="B19" s="87" t="s">
        <v>210</v>
      </c>
      <c r="C19" s="704">
        <v>55104887.698404655</v>
      </c>
      <c r="D19" s="31"/>
    </row>
    <row r="20" spans="2:7" ht="25.2" customHeight="1" x14ac:dyDescent="0.25">
      <c r="B20" s="87" t="s">
        <v>211</v>
      </c>
      <c r="C20" s="704">
        <v>48354965.496548399</v>
      </c>
      <c r="D20" s="31"/>
    </row>
    <row r="21" spans="2:7" ht="25.2" customHeight="1" x14ac:dyDescent="0.25">
      <c r="B21" s="87" t="s">
        <v>212</v>
      </c>
      <c r="C21" s="704">
        <v>13290381.290353961</v>
      </c>
      <c r="D21" s="31"/>
    </row>
    <row r="22" spans="2:7" ht="25.2" customHeight="1" x14ac:dyDescent="0.25">
      <c r="B22" s="87" t="s">
        <v>213</v>
      </c>
      <c r="C22" s="704">
        <v>168932.13610999999</v>
      </c>
      <c r="D22" s="31"/>
    </row>
    <row r="23" spans="2:7" ht="25.2" customHeight="1" thickBot="1" x14ac:dyDescent="0.3">
      <c r="B23" s="646" t="s">
        <v>93</v>
      </c>
      <c r="C23" s="705">
        <f>SUM(C7:C22)</f>
        <v>286354992.43836361</v>
      </c>
    </row>
    <row r="26" spans="2:7" ht="13.8" x14ac:dyDescent="0.25">
      <c r="B26" s="850" t="s">
        <v>214</v>
      </c>
      <c r="C26" s="850"/>
      <c r="D26" s="850"/>
      <c r="E26" s="850"/>
      <c r="F26" s="850"/>
      <c r="G26" s="850"/>
    </row>
    <row r="27" spans="2:7" ht="14.4" customHeight="1" x14ac:dyDescent="0.25">
      <c r="B27" s="852" t="s">
        <v>215</v>
      </c>
      <c r="C27" s="852"/>
      <c r="D27" s="852"/>
      <c r="E27" s="85"/>
      <c r="F27" s="85"/>
      <c r="G27" s="259"/>
    </row>
  </sheetData>
  <mergeCells count="4">
    <mergeCell ref="B2:G2"/>
    <mergeCell ref="B5:B6"/>
    <mergeCell ref="B26:G26"/>
    <mergeCell ref="B27:D27"/>
  </mergeCells>
  <pageMargins left="0.7" right="0.7" top="0.75" bottom="0.75" header="0.3" footer="0.3"/>
  <pageSetup scale="4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J14"/>
  <sheetViews>
    <sheetView showGridLines="0" view="pageBreakPreview" zoomScale="90" zoomScaleNormal="100" zoomScaleSheetLayoutView="90" workbookViewId="0">
      <selection activeCell="N24" sqref="N24"/>
    </sheetView>
  </sheetViews>
  <sheetFormatPr defaultRowHeight="14.4" x14ac:dyDescent="0.3"/>
  <cols>
    <col min="1" max="1" width="4.6640625" customWidth="1"/>
    <col min="2" max="2" width="52.6640625" customWidth="1"/>
    <col min="3" max="10" width="16.6640625" customWidth="1"/>
  </cols>
  <sheetData>
    <row r="2" spans="2:10" ht="18" customHeight="1" x14ac:dyDescent="0.3">
      <c r="B2" s="869" t="s">
        <v>216</v>
      </c>
      <c r="C2" s="869"/>
      <c r="D2" s="869"/>
      <c r="E2" s="869"/>
      <c r="F2" s="869"/>
    </row>
    <row r="3" spans="2:10" ht="18" customHeight="1" x14ac:dyDescent="0.3">
      <c r="B3" s="867" t="s">
        <v>217</v>
      </c>
      <c r="C3" s="867"/>
      <c r="D3" s="867"/>
      <c r="E3" s="867"/>
      <c r="F3" s="867"/>
      <c r="G3" s="867"/>
      <c r="H3" s="867"/>
      <c r="I3" s="867"/>
      <c r="J3" s="867"/>
    </row>
    <row r="5" spans="2:10" ht="15" thickBot="1" x14ac:dyDescent="0.35">
      <c r="I5" s="868" t="s">
        <v>218</v>
      </c>
      <c r="J5" s="868"/>
    </row>
    <row r="6" spans="2:10" ht="33.6" customHeight="1" thickBot="1" x14ac:dyDescent="0.35">
      <c r="B6" s="872" t="s">
        <v>219</v>
      </c>
      <c r="C6" s="874" t="s">
        <v>220</v>
      </c>
      <c r="D6" s="875"/>
      <c r="E6" s="874" t="s">
        <v>221</v>
      </c>
      <c r="F6" s="875"/>
      <c r="G6" s="874" t="s">
        <v>222</v>
      </c>
      <c r="H6" s="875"/>
      <c r="I6" s="870" t="s">
        <v>223</v>
      </c>
      <c r="J6" s="871"/>
    </row>
    <row r="7" spans="2:10" ht="25.95" customHeight="1" thickBot="1" x14ac:dyDescent="0.35">
      <c r="B7" s="873"/>
      <c r="C7" s="249" t="s">
        <v>87</v>
      </c>
      <c r="D7" s="249" t="s">
        <v>88</v>
      </c>
      <c r="E7" s="249" t="s">
        <v>87</v>
      </c>
      <c r="F7" s="249" t="s">
        <v>88</v>
      </c>
      <c r="G7" s="249" t="s">
        <v>87</v>
      </c>
      <c r="H7" s="249" t="s">
        <v>88</v>
      </c>
      <c r="I7" s="249" t="s">
        <v>87</v>
      </c>
      <c r="J7" s="249" t="s">
        <v>88</v>
      </c>
    </row>
    <row r="8" spans="2:10" ht="30" customHeight="1" x14ac:dyDescent="0.3">
      <c r="B8" s="268" t="s">
        <v>189</v>
      </c>
      <c r="C8" s="317">
        <v>1327445.248887833</v>
      </c>
      <c r="D8" s="316">
        <v>2417302.0687646335</v>
      </c>
      <c r="E8" s="317">
        <v>11914552.214016967</v>
      </c>
      <c r="F8" s="316">
        <v>9708777.9190893583</v>
      </c>
      <c r="G8" s="317">
        <v>3619472.3037473015</v>
      </c>
      <c r="H8" s="316">
        <v>4710116.3644841537</v>
      </c>
      <c r="I8" s="317">
        <v>1046602.73973</v>
      </c>
      <c r="J8" s="316">
        <v>2782242.2452699998</v>
      </c>
    </row>
    <row r="9" spans="2:10" ht="30" customHeight="1" thickBot="1" x14ac:dyDescent="0.35">
      <c r="B9" s="652" t="s">
        <v>208</v>
      </c>
      <c r="C9" s="740">
        <v>3831884.6362600001</v>
      </c>
      <c r="D9" s="741">
        <v>9895054.463422576</v>
      </c>
      <c r="E9" s="740">
        <v>26146588.334474262</v>
      </c>
      <c r="F9" s="741">
        <v>13732990.028773816</v>
      </c>
      <c r="G9" s="740">
        <v>2362618.7640285618</v>
      </c>
      <c r="H9" s="741">
        <v>2258770.9752755845</v>
      </c>
      <c r="I9" s="740">
        <v>13561.261208523152</v>
      </c>
      <c r="J9" s="741">
        <v>98259.682993414972</v>
      </c>
    </row>
    <row r="12" spans="2:10" x14ac:dyDescent="0.3">
      <c r="B12" s="869" t="s">
        <v>224</v>
      </c>
      <c r="C12" s="869"/>
      <c r="D12" s="869"/>
      <c r="E12" s="869"/>
      <c r="F12" s="869"/>
    </row>
    <row r="13" spans="2:10" x14ac:dyDescent="0.3">
      <c r="B13" s="867" t="s">
        <v>217</v>
      </c>
      <c r="C13" s="867"/>
      <c r="D13" s="867"/>
      <c r="E13" s="867"/>
      <c r="F13" s="867"/>
      <c r="G13" s="867"/>
      <c r="H13" s="867"/>
      <c r="I13" s="867"/>
      <c r="J13" s="867"/>
    </row>
    <row r="14" spans="2:10" ht="19.95" customHeight="1" x14ac:dyDescent="0.3"/>
  </sheetData>
  <mergeCells count="10">
    <mergeCell ref="B13:J13"/>
    <mergeCell ref="I5:J5"/>
    <mergeCell ref="B12:F12"/>
    <mergeCell ref="I6:J6"/>
    <mergeCell ref="B2:F2"/>
    <mergeCell ref="B6:B7"/>
    <mergeCell ref="C6:D6"/>
    <mergeCell ref="E6:F6"/>
    <mergeCell ref="G6:H6"/>
    <mergeCell ref="B3:J3"/>
  </mergeCells>
  <pageMargins left="0.7" right="0.7" top="0.75" bottom="0.75" header="0.3" footer="0.3"/>
  <pageSetup scale="4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J16"/>
  <sheetViews>
    <sheetView showGridLines="0" view="pageBreakPreview" zoomScale="90" zoomScaleNormal="100" zoomScaleSheetLayoutView="90" workbookViewId="0">
      <selection activeCell="R26" sqref="R26"/>
    </sheetView>
  </sheetViews>
  <sheetFormatPr defaultRowHeight="14.4" x14ac:dyDescent="0.3"/>
  <cols>
    <col min="1" max="1" width="5.6640625" customWidth="1"/>
    <col min="2" max="2" width="19.33203125" customWidth="1"/>
    <col min="3" max="3" width="26.5546875" customWidth="1"/>
    <col min="4" max="4" width="29.109375" customWidth="1"/>
  </cols>
  <sheetData>
    <row r="2" spans="2:10" x14ac:dyDescent="0.3">
      <c r="B2" s="267" t="s">
        <v>225</v>
      </c>
    </row>
    <row r="3" spans="2:10" x14ac:dyDescent="0.3">
      <c r="B3" s="867" t="s">
        <v>226</v>
      </c>
      <c r="C3" s="867"/>
      <c r="D3" s="867"/>
      <c r="E3" s="867"/>
      <c r="F3" s="867"/>
      <c r="G3" s="867"/>
      <c r="H3" s="867"/>
      <c r="I3" s="867"/>
      <c r="J3" s="738"/>
    </row>
    <row r="5" spans="2:10" ht="15" thickBot="1" x14ac:dyDescent="0.35">
      <c r="D5" s="730" t="s">
        <v>218</v>
      </c>
    </row>
    <row r="6" spans="2:10" ht="22.2" customHeight="1" thickBot="1" x14ac:dyDescent="0.35">
      <c r="B6" s="249"/>
      <c r="C6" s="249" t="s">
        <v>227</v>
      </c>
      <c r="D6" s="249" t="s">
        <v>228</v>
      </c>
    </row>
    <row r="7" spans="2:10" ht="25.2" customHeight="1" x14ac:dyDescent="0.3">
      <c r="B7" s="56">
        <v>2020</v>
      </c>
      <c r="C7" s="706">
        <v>65041215</v>
      </c>
      <c r="D7" s="32">
        <v>248.53846153846155</v>
      </c>
    </row>
    <row r="8" spans="2:10" ht="25.2" customHeight="1" x14ac:dyDescent="0.3">
      <c r="B8" s="56">
        <v>2021</v>
      </c>
      <c r="C8" s="706">
        <v>74940792.146208823</v>
      </c>
      <c r="D8" s="32">
        <v>251.24553374629676</v>
      </c>
    </row>
    <row r="9" spans="2:10" ht="25.2" customHeight="1" x14ac:dyDescent="0.3">
      <c r="B9" s="56">
        <v>2022</v>
      </c>
      <c r="C9" s="706">
        <v>78905467.627083898</v>
      </c>
      <c r="D9" s="32">
        <v>205.97914956230574</v>
      </c>
    </row>
    <row r="10" spans="2:10" ht="25.2" customHeight="1" x14ac:dyDescent="0.3">
      <c r="B10" s="291" t="s">
        <v>87</v>
      </c>
      <c r="C10" s="706">
        <v>97390131.699519634</v>
      </c>
      <c r="D10" s="32">
        <v>253.03621470953593</v>
      </c>
    </row>
    <row r="11" spans="2:10" ht="25.2" customHeight="1" thickBot="1" x14ac:dyDescent="0.35">
      <c r="B11" s="650" t="s">
        <v>88</v>
      </c>
      <c r="C11" s="712">
        <v>75743771.253055394</v>
      </c>
      <c r="D11" s="651">
        <v>252.5605650760431</v>
      </c>
    </row>
    <row r="12" spans="2:10" ht="18" customHeight="1" x14ac:dyDescent="0.3">
      <c r="B12" s="33"/>
      <c r="C12" s="34"/>
      <c r="D12" s="35"/>
    </row>
    <row r="13" spans="2:10" ht="18" customHeight="1" x14ac:dyDescent="0.3">
      <c r="B13" s="33"/>
      <c r="C13" s="34"/>
      <c r="D13" s="35"/>
    </row>
    <row r="14" spans="2:10" ht="14.4" customHeight="1" x14ac:dyDescent="0.3">
      <c r="B14" s="267" t="s">
        <v>229</v>
      </c>
      <c r="C14" s="80"/>
      <c r="D14" s="80"/>
      <c r="E14" s="80"/>
      <c r="F14" s="80"/>
      <c r="G14" s="80"/>
      <c r="H14" s="80"/>
      <c r="I14" s="80"/>
    </row>
    <row r="15" spans="2:10" ht="18" customHeight="1" x14ac:dyDescent="0.3">
      <c r="B15" s="867" t="s">
        <v>226</v>
      </c>
      <c r="C15" s="867"/>
      <c r="D15" s="867"/>
      <c r="E15" s="867"/>
      <c r="F15" s="867"/>
      <c r="G15" s="867"/>
      <c r="H15" s="867"/>
      <c r="I15" s="867"/>
    </row>
    <row r="16" spans="2:10" ht="18" customHeight="1" x14ac:dyDescent="0.3">
      <c r="B16" s="33"/>
      <c r="C16" s="34"/>
      <c r="D16" s="35"/>
    </row>
  </sheetData>
  <mergeCells count="2">
    <mergeCell ref="B3:I3"/>
    <mergeCell ref="B15:I15"/>
  </mergeCells>
  <pageMargins left="0.7" right="0.7" top="0.75" bottom="0.75" header="0.3" footer="0.3"/>
  <pageSetup scale="57"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G16"/>
  <sheetViews>
    <sheetView view="pageBreakPreview" zoomScale="90" zoomScaleNormal="100" zoomScaleSheetLayoutView="90" workbookViewId="0">
      <selection activeCell="O25" sqref="O25"/>
    </sheetView>
  </sheetViews>
  <sheetFormatPr defaultColWidth="9.109375" defaultRowHeight="13.2" x14ac:dyDescent="0.25"/>
  <cols>
    <col min="1" max="1" width="6.33203125" style="9" customWidth="1"/>
    <col min="2" max="2" width="18.33203125" style="9" customWidth="1"/>
    <col min="3" max="5" width="18.6640625" style="9" customWidth="1"/>
    <col min="6" max="6" width="18.5546875" style="9" customWidth="1"/>
    <col min="7" max="7" width="20.6640625" style="9" customWidth="1"/>
    <col min="8" max="8" width="6.44140625" style="9" customWidth="1"/>
    <col min="9" max="16384" width="9.109375" style="9"/>
  </cols>
  <sheetData>
    <row r="2" spans="2:7" ht="13.95" customHeight="1" x14ac:dyDescent="0.25">
      <c r="B2" s="850" t="s">
        <v>230</v>
      </c>
      <c r="C2" s="850"/>
      <c r="D2" s="850"/>
      <c r="E2" s="850"/>
      <c r="F2" s="850"/>
      <c r="G2" s="850"/>
    </row>
    <row r="3" spans="2:7" ht="18" customHeight="1" x14ac:dyDescent="0.25">
      <c r="B3" s="852" t="s">
        <v>231</v>
      </c>
      <c r="C3" s="852"/>
      <c r="D3" s="852"/>
      <c r="E3" s="852"/>
      <c r="F3" s="852"/>
      <c r="G3" s="852"/>
    </row>
    <row r="6" spans="2:7" ht="12.75" customHeight="1" thickBot="1" x14ac:dyDescent="0.3">
      <c r="F6" s="730" t="s">
        <v>218</v>
      </c>
    </row>
    <row r="7" spans="2:7" ht="27" customHeight="1" thickBot="1" x14ac:dyDescent="0.3">
      <c r="B7" s="729" t="s">
        <v>232</v>
      </c>
      <c r="C7" s="249" t="s">
        <v>233</v>
      </c>
      <c r="D7" s="249" t="s">
        <v>234</v>
      </c>
      <c r="E7" s="249" t="s">
        <v>235</v>
      </c>
      <c r="F7" s="249" t="s">
        <v>93</v>
      </c>
    </row>
    <row r="8" spans="2:7" ht="25.2" customHeight="1" x14ac:dyDescent="0.25">
      <c r="B8" s="56">
        <v>2020</v>
      </c>
      <c r="C8" s="58">
        <v>90869564</v>
      </c>
      <c r="D8" s="58">
        <v>8640430</v>
      </c>
      <c r="E8" s="58">
        <v>-34468779</v>
      </c>
      <c r="F8" s="58">
        <v>65041215</v>
      </c>
      <c r="G8" s="11"/>
    </row>
    <row r="9" spans="2:7" ht="25.2" customHeight="1" x14ac:dyDescent="0.25">
      <c r="B9" s="56">
        <v>2021</v>
      </c>
      <c r="C9" s="58">
        <v>101745191.42806663</v>
      </c>
      <c r="D9" s="58">
        <v>10892648.474941796</v>
      </c>
      <c r="E9" s="58">
        <v>-37697047.756799601</v>
      </c>
      <c r="F9" s="58">
        <v>74940792.146208823</v>
      </c>
      <c r="G9" s="11"/>
    </row>
    <row r="10" spans="2:7" ht="25.2" customHeight="1" x14ac:dyDescent="0.25">
      <c r="B10" s="56">
        <v>2022</v>
      </c>
      <c r="C10" s="58">
        <v>110440286.92514162</v>
      </c>
      <c r="D10" s="58">
        <v>10544833.204916617</v>
      </c>
      <c r="E10" s="58">
        <v>-42079652.502974324</v>
      </c>
      <c r="F10" s="58">
        <v>78905467.627083898</v>
      </c>
      <c r="G10" s="11"/>
    </row>
    <row r="11" spans="2:7" ht="25.2" customHeight="1" x14ac:dyDescent="0.25">
      <c r="B11" s="56" t="s">
        <v>236</v>
      </c>
      <c r="C11" s="58">
        <v>127394168.72961323</v>
      </c>
      <c r="D11" s="58">
        <v>10472987.426063649</v>
      </c>
      <c r="E11" s="58">
        <v>-40477024.456157237</v>
      </c>
      <c r="F11" s="58">
        <v>97390131.699519634</v>
      </c>
      <c r="G11" s="11"/>
    </row>
    <row r="12" spans="2:7" ht="25.2" customHeight="1" thickBot="1" x14ac:dyDescent="0.3">
      <c r="B12" s="647" t="s">
        <v>88</v>
      </c>
      <c r="C12" s="649">
        <v>98762848.704245269</v>
      </c>
      <c r="D12" s="649">
        <v>2212712.093264176</v>
      </c>
      <c r="E12" s="649">
        <v>-25231789.544454046</v>
      </c>
      <c r="F12" s="649">
        <v>75743771.253055394</v>
      </c>
      <c r="G12" s="11"/>
    </row>
    <row r="15" spans="2:7" ht="15" customHeight="1" x14ac:dyDescent="0.25">
      <c r="B15" s="850" t="s">
        <v>237</v>
      </c>
      <c r="C15" s="850"/>
      <c r="D15" s="850"/>
      <c r="E15" s="850"/>
      <c r="F15" s="850"/>
      <c r="G15" s="850"/>
    </row>
    <row r="16" spans="2:7" ht="13.8" x14ac:dyDescent="0.25">
      <c r="B16" s="852" t="s">
        <v>63</v>
      </c>
      <c r="C16" s="852"/>
      <c r="D16" s="852"/>
      <c r="E16" s="852"/>
      <c r="F16" s="852"/>
      <c r="G16" s="852"/>
    </row>
  </sheetData>
  <mergeCells count="4">
    <mergeCell ref="B2:G2"/>
    <mergeCell ref="B15:G15"/>
    <mergeCell ref="B3:G3"/>
    <mergeCell ref="B16:G16"/>
  </mergeCells>
  <pageMargins left="0.7" right="0.7" top="0.75" bottom="0.75" header="0.3" footer="0.3"/>
  <pageSetup scale="6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I14"/>
  <sheetViews>
    <sheetView showGridLines="0" view="pageBreakPreview" zoomScale="90" zoomScaleNormal="100" zoomScaleSheetLayoutView="90" workbookViewId="0">
      <selection activeCell="N17" sqref="N17"/>
    </sheetView>
  </sheetViews>
  <sheetFormatPr defaultColWidth="9.109375" defaultRowHeight="13.2" x14ac:dyDescent="0.25"/>
  <cols>
    <col min="1" max="1" width="5.6640625" style="9" customWidth="1"/>
    <col min="2" max="2" width="41.5546875" style="9" customWidth="1"/>
    <col min="3" max="7" width="15" style="9" customWidth="1"/>
    <col min="8" max="8" width="5.88671875" style="9" customWidth="1"/>
    <col min="9" max="9" width="14.6640625" style="9" customWidth="1"/>
    <col min="10" max="11" width="9.109375" style="9"/>
    <col min="12" max="12" width="10.6640625" style="9" customWidth="1"/>
    <col min="13" max="13" width="10.5546875" style="9" customWidth="1"/>
    <col min="14" max="14" width="12.5546875" style="9" customWidth="1"/>
    <col min="15" max="15" width="11.44140625" style="9" customWidth="1"/>
    <col min="16" max="16" width="10.33203125" style="9" customWidth="1"/>
    <col min="17" max="17" width="12.33203125" style="9" customWidth="1"/>
    <col min="18" max="18" width="11.109375" style="9" customWidth="1"/>
    <col min="19" max="19" width="13" style="9" customWidth="1"/>
    <col min="20" max="20" width="12.44140625" style="9" customWidth="1"/>
    <col min="21" max="16384" width="9.109375" style="9"/>
  </cols>
  <sheetData>
    <row r="2" spans="2:9" ht="18" customHeight="1" x14ac:dyDescent="0.25">
      <c r="B2" s="869" t="s">
        <v>238</v>
      </c>
      <c r="C2" s="869"/>
      <c r="D2" s="869"/>
      <c r="E2" s="869"/>
      <c r="F2" s="869"/>
      <c r="G2" s="869"/>
      <c r="H2" s="869"/>
      <c r="I2" s="3"/>
    </row>
    <row r="3" spans="2:9" ht="19.95" customHeight="1" x14ac:dyDescent="0.25">
      <c r="B3" s="867" t="s">
        <v>64</v>
      </c>
      <c r="C3" s="867"/>
      <c r="D3" s="867"/>
      <c r="E3" s="867"/>
      <c r="F3" s="867"/>
      <c r="G3" s="867"/>
      <c r="H3" s="266"/>
    </row>
    <row r="4" spans="2:9" ht="19.95" customHeight="1" x14ac:dyDescent="0.25">
      <c r="B4" s="769"/>
      <c r="C4" s="769"/>
      <c r="D4" s="769"/>
      <c r="E4" s="769"/>
      <c r="F4" s="769"/>
      <c r="G4" s="769"/>
      <c r="H4" s="266"/>
    </row>
    <row r="5" spans="2:9" ht="13.8" thickBot="1" x14ac:dyDescent="0.3">
      <c r="B5" s="272"/>
      <c r="G5" s="730" t="s">
        <v>218</v>
      </c>
    </row>
    <row r="6" spans="2:9" ht="25.2" customHeight="1" thickBot="1" x14ac:dyDescent="0.3">
      <c r="B6" s="292" t="s">
        <v>239</v>
      </c>
      <c r="C6" s="249">
        <v>2020</v>
      </c>
      <c r="D6" s="249">
        <v>2021</v>
      </c>
      <c r="E6" s="249">
        <v>2022</v>
      </c>
      <c r="F6" s="249" t="s">
        <v>87</v>
      </c>
      <c r="G6" s="249" t="s">
        <v>88</v>
      </c>
      <c r="H6" s="293"/>
    </row>
    <row r="7" spans="2:9" ht="30" customHeight="1" x14ac:dyDescent="0.25">
      <c r="B7" s="294" t="s">
        <v>240</v>
      </c>
      <c r="C7" s="706">
        <v>1203110</v>
      </c>
      <c r="D7" s="706">
        <v>1272903.593121588</v>
      </c>
      <c r="E7" s="706">
        <v>1478303.0802126802</v>
      </c>
      <c r="F7" s="706">
        <v>2208189.2834152486</v>
      </c>
      <c r="G7" s="707">
        <v>1884911.2022597324</v>
      </c>
    </row>
    <row r="8" spans="2:9" ht="30" customHeight="1" x14ac:dyDescent="0.25">
      <c r="B8" s="56" t="s">
        <v>241</v>
      </c>
      <c r="C8" s="706">
        <v>13210314</v>
      </c>
      <c r="D8" s="706">
        <v>12514824.668490935</v>
      </c>
      <c r="E8" s="706">
        <v>15564670.16489267</v>
      </c>
      <c r="F8" s="706">
        <v>14113543.309302807</v>
      </c>
      <c r="G8" s="707">
        <v>9113616.7678093407</v>
      </c>
    </row>
    <row r="9" spans="2:9" ht="30" customHeight="1" x14ac:dyDescent="0.25">
      <c r="B9" s="56" t="s">
        <v>242</v>
      </c>
      <c r="C9" s="706">
        <v>10641174</v>
      </c>
      <c r="D9" s="706">
        <v>12647958.838286329</v>
      </c>
      <c r="E9" s="706">
        <v>15238557.93660688</v>
      </c>
      <c r="F9" s="706">
        <v>20278980.339764114</v>
      </c>
      <c r="G9" s="707">
        <v>12233563.405522756</v>
      </c>
    </row>
    <row r="10" spans="2:9" ht="30" customHeight="1" x14ac:dyDescent="0.25">
      <c r="B10" s="56" t="s">
        <v>243</v>
      </c>
      <c r="C10" s="706">
        <v>821962</v>
      </c>
      <c r="D10" s="706">
        <v>993438.67402421625</v>
      </c>
      <c r="E10" s="706">
        <v>853456.2829024198</v>
      </c>
      <c r="F10" s="706">
        <v>1006531.5496036257</v>
      </c>
      <c r="G10" s="707">
        <v>1234754.7357732505</v>
      </c>
    </row>
    <row r="11" spans="2:9" ht="30" customHeight="1" x14ac:dyDescent="0.25">
      <c r="B11" s="56" t="s">
        <v>244</v>
      </c>
      <c r="C11" s="706">
        <v>12133554</v>
      </c>
      <c r="D11" s="706">
        <v>12321071.911206454</v>
      </c>
      <c r="E11" s="706">
        <v>12009113.745495658</v>
      </c>
      <c r="F11" s="706">
        <v>13829713.985779222</v>
      </c>
      <c r="G11" s="707">
        <v>14195274.551685292</v>
      </c>
    </row>
    <row r="12" spans="2:9" ht="30" customHeight="1" x14ac:dyDescent="0.25">
      <c r="B12" s="56" t="s">
        <v>245</v>
      </c>
      <c r="C12" s="706">
        <v>1909489</v>
      </c>
      <c r="D12" s="706">
        <v>2085065.8300931838</v>
      </c>
      <c r="E12" s="706">
        <v>2284820.629108896</v>
      </c>
      <c r="F12" s="706">
        <v>2529343.7822374823</v>
      </c>
      <c r="G12" s="707">
        <v>2135189.5746200294</v>
      </c>
    </row>
    <row r="13" spans="2:9" ht="30" customHeight="1" x14ac:dyDescent="0.25">
      <c r="B13" s="295" t="s">
        <v>246</v>
      </c>
      <c r="C13" s="708">
        <v>39919605</v>
      </c>
      <c r="D13" s="708">
        <v>41835265.515222706</v>
      </c>
      <c r="E13" s="708">
        <v>47428921.839219198</v>
      </c>
      <c r="F13" s="708">
        <v>53966301.122172117</v>
      </c>
      <c r="G13" s="709">
        <v>40797310.237670414</v>
      </c>
    </row>
    <row r="14" spans="2:9" ht="30" customHeight="1" thickBot="1" x14ac:dyDescent="0.3">
      <c r="B14" s="296" t="s">
        <v>247</v>
      </c>
      <c r="C14" s="710">
        <v>29035374</v>
      </c>
      <c r="D14" s="710">
        <v>37695101.678291082</v>
      </c>
      <c r="E14" s="710">
        <v>35663479.398826674</v>
      </c>
      <c r="F14" s="710">
        <v>41059896.262508824</v>
      </c>
      <c r="G14" s="711">
        <v>28790393.528720293</v>
      </c>
    </row>
  </sheetData>
  <mergeCells count="2">
    <mergeCell ref="B2:H2"/>
    <mergeCell ref="B3:G3"/>
  </mergeCells>
  <pageMargins left="0.7" right="0.7" top="0.75" bottom="0.75" header="0.3" footer="0.3"/>
  <pageSetup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D20"/>
  <sheetViews>
    <sheetView showGridLines="0" view="pageBreakPreview" zoomScale="110" zoomScaleNormal="100" zoomScaleSheetLayoutView="110" workbookViewId="0">
      <selection activeCell="H9" sqref="H9"/>
    </sheetView>
  </sheetViews>
  <sheetFormatPr defaultRowHeight="14.4" x14ac:dyDescent="0.3"/>
  <cols>
    <col min="1" max="1" width="5.5546875" customWidth="1"/>
    <col min="2" max="2" width="13" customWidth="1"/>
    <col min="3" max="3" width="42.33203125" customWidth="1"/>
    <col min="4" max="4" width="25.5546875" style="99" customWidth="1"/>
    <col min="5" max="5" width="4" customWidth="1"/>
    <col min="6" max="6" width="2.21875" customWidth="1"/>
  </cols>
  <sheetData>
    <row r="2" spans="2:4" x14ac:dyDescent="0.3">
      <c r="B2" s="832" t="s">
        <v>4</v>
      </c>
      <c r="C2" s="832"/>
      <c r="D2" s="832"/>
    </row>
    <row r="4" spans="2:4" ht="30" customHeight="1" x14ac:dyDescent="0.3">
      <c r="B4" s="831" t="s">
        <v>5</v>
      </c>
      <c r="C4" s="831"/>
      <c r="D4" s="637" t="s">
        <v>6</v>
      </c>
    </row>
    <row r="5" spans="2:4" ht="19.95" customHeight="1" x14ac:dyDescent="0.3">
      <c r="B5" s="101">
        <v>1</v>
      </c>
      <c r="C5" s="102" t="s">
        <v>7</v>
      </c>
      <c r="D5" s="100" t="s">
        <v>8</v>
      </c>
    </row>
    <row r="6" spans="2:4" ht="19.95" customHeight="1" x14ac:dyDescent="0.3">
      <c r="B6" s="103">
        <v>2</v>
      </c>
      <c r="C6" s="102" t="s">
        <v>9</v>
      </c>
      <c r="D6" s="100" t="s">
        <v>10</v>
      </c>
    </row>
    <row r="7" spans="2:4" ht="19.95" customHeight="1" x14ac:dyDescent="0.3">
      <c r="B7" s="103">
        <v>3</v>
      </c>
      <c r="C7" s="102" t="s">
        <v>11</v>
      </c>
      <c r="D7" s="100" t="s">
        <v>12</v>
      </c>
    </row>
    <row r="8" spans="2:4" ht="19.95" customHeight="1" x14ac:dyDescent="0.3">
      <c r="B8" s="103">
        <v>4</v>
      </c>
      <c r="C8" s="102" t="s">
        <v>13</v>
      </c>
      <c r="D8" s="100" t="s">
        <v>14</v>
      </c>
    </row>
    <row r="9" spans="2:4" ht="19.95" customHeight="1" x14ac:dyDescent="0.3">
      <c r="B9" s="103">
        <v>5</v>
      </c>
      <c r="C9" s="102" t="s">
        <v>15</v>
      </c>
      <c r="D9" s="100" t="s">
        <v>16</v>
      </c>
    </row>
    <row r="10" spans="2:4" ht="19.95" customHeight="1" x14ac:dyDescent="0.3">
      <c r="B10" s="103">
        <v>6</v>
      </c>
      <c r="C10" s="102" t="s">
        <v>17</v>
      </c>
      <c r="D10" s="100" t="s">
        <v>18</v>
      </c>
    </row>
    <row r="11" spans="2:4" ht="19.95" customHeight="1" x14ac:dyDescent="0.3">
      <c r="B11" s="103">
        <v>7</v>
      </c>
      <c r="C11" s="102" t="s">
        <v>19</v>
      </c>
      <c r="D11" s="100" t="s">
        <v>20</v>
      </c>
    </row>
    <row r="12" spans="2:4" ht="19.95" customHeight="1" x14ac:dyDescent="0.3">
      <c r="B12" s="103">
        <v>8</v>
      </c>
      <c r="C12" s="102" t="s">
        <v>21</v>
      </c>
      <c r="D12" s="100" t="s">
        <v>22</v>
      </c>
    </row>
    <row r="13" spans="2:4" ht="19.95" customHeight="1" x14ac:dyDescent="0.3">
      <c r="B13" s="103">
        <v>9</v>
      </c>
      <c r="C13" s="102" t="s">
        <v>23</v>
      </c>
      <c r="D13" s="100" t="s">
        <v>24</v>
      </c>
    </row>
    <row r="14" spans="2:4" ht="19.95" customHeight="1" x14ac:dyDescent="0.3">
      <c r="B14" s="103">
        <v>10</v>
      </c>
      <c r="C14" s="102" t="s">
        <v>25</v>
      </c>
      <c r="D14" s="100" t="s">
        <v>26</v>
      </c>
    </row>
    <row r="15" spans="2:4" ht="19.95" customHeight="1" x14ac:dyDescent="0.3">
      <c r="B15" s="103">
        <v>11</v>
      </c>
      <c r="C15" s="102" t="s">
        <v>27</v>
      </c>
      <c r="D15" s="100" t="s">
        <v>28</v>
      </c>
    </row>
    <row r="16" spans="2:4" ht="19.95" customHeight="1" x14ac:dyDescent="0.3">
      <c r="B16" s="103">
        <v>12</v>
      </c>
      <c r="C16" s="102" t="s">
        <v>29</v>
      </c>
      <c r="D16" s="100" t="s">
        <v>30</v>
      </c>
    </row>
    <row r="17" spans="2:4" ht="19.95" customHeight="1" x14ac:dyDescent="0.3">
      <c r="B17" s="103">
        <v>13</v>
      </c>
      <c r="C17" s="102" t="s">
        <v>31</v>
      </c>
      <c r="D17" s="100" t="s">
        <v>32</v>
      </c>
    </row>
    <row r="18" spans="2:4" ht="19.95" customHeight="1" thickBot="1" x14ac:dyDescent="0.35">
      <c r="B18" s="733">
        <v>14</v>
      </c>
      <c r="C18" s="734" t="s">
        <v>33</v>
      </c>
      <c r="D18" s="735" t="s">
        <v>34</v>
      </c>
    </row>
    <row r="19" spans="2:4" ht="10.95" customHeight="1" x14ac:dyDescent="0.3">
      <c r="B19" s="1"/>
    </row>
    <row r="20" spans="2:4" ht="6" hidden="1" customHeight="1" x14ac:dyDescent="0.3"/>
  </sheetData>
  <mergeCells count="2">
    <mergeCell ref="B4:C4"/>
    <mergeCell ref="B2:D2"/>
  </mergeCells>
  <pageMargins left="0.7" right="0.7" top="0.75" bottom="0.75" header="0.3" footer="0.3"/>
  <pageSetup scale="8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181"/>
  <sheetViews>
    <sheetView showGridLines="0" view="pageBreakPreview" zoomScale="90" zoomScaleNormal="100" zoomScaleSheetLayoutView="90" workbookViewId="0">
      <selection activeCell="Q25" sqref="Q25"/>
    </sheetView>
  </sheetViews>
  <sheetFormatPr defaultColWidth="9.109375" defaultRowHeight="13.2" x14ac:dyDescent="0.3"/>
  <cols>
    <col min="1" max="1" width="3.5546875" style="135" customWidth="1"/>
    <col min="2" max="2" width="18.88671875" style="141" customWidth="1"/>
    <col min="3" max="3" width="14.44140625" style="135" customWidth="1"/>
    <col min="4" max="6" width="16.5546875" style="135" customWidth="1"/>
    <col min="7" max="7" width="19.44140625" style="135" customWidth="1"/>
    <col min="8" max="8" width="16.5546875" style="135" customWidth="1"/>
    <col min="9" max="9" width="17.88671875" style="135" customWidth="1"/>
    <col min="10" max="10" width="6.109375" style="143" customWidth="1"/>
    <col min="11" max="16384" width="9.109375" style="135"/>
  </cols>
  <sheetData>
    <row r="1" spans="2:10" x14ac:dyDescent="0.3">
      <c r="B1" s="135"/>
    </row>
    <row r="2" spans="2:10" ht="13.8" x14ac:dyDescent="0.3">
      <c r="B2" s="877" t="s">
        <v>248</v>
      </c>
      <c r="C2" s="877"/>
      <c r="D2" s="877"/>
      <c r="E2" s="877"/>
      <c r="F2" s="877"/>
      <c r="G2" s="877"/>
      <c r="H2" s="877"/>
      <c r="I2" s="877"/>
    </row>
    <row r="3" spans="2:10" s="134" customFormat="1" ht="13.8" x14ac:dyDescent="0.3">
      <c r="B3" s="879" t="s">
        <v>67</v>
      </c>
      <c r="C3" s="879"/>
      <c r="D3" s="879"/>
      <c r="E3" s="879"/>
      <c r="F3" s="879"/>
      <c r="G3" s="879"/>
      <c r="H3" s="879"/>
      <c r="I3" s="879"/>
      <c r="J3" s="151"/>
    </row>
    <row r="4" spans="2:10" s="134" customFormat="1" x14ac:dyDescent="0.3">
      <c r="B4" s="140"/>
      <c r="C4" s="140"/>
      <c r="D4" s="140"/>
      <c r="E4" s="140"/>
      <c r="F4" s="140"/>
      <c r="G4" s="140"/>
      <c r="H4" s="140"/>
      <c r="I4" s="140"/>
      <c r="J4" s="151"/>
    </row>
    <row r="5" spans="2:10" s="134" customFormat="1" x14ac:dyDescent="0.3">
      <c r="B5" s="140" t="s">
        <v>249</v>
      </c>
      <c r="C5" s="140"/>
      <c r="D5" s="140"/>
      <c r="E5" s="140"/>
      <c r="F5" s="140"/>
      <c r="G5" s="140"/>
      <c r="H5" s="140"/>
      <c r="I5" s="140"/>
      <c r="J5" s="151"/>
    </row>
    <row r="6" spans="2:10" s="134" customFormat="1" ht="13.8" thickBot="1" x14ac:dyDescent="0.35">
      <c r="B6" s="140"/>
      <c r="C6" s="140"/>
      <c r="D6" s="140"/>
      <c r="E6" s="140"/>
      <c r="F6" s="140"/>
      <c r="G6" s="140"/>
      <c r="H6" s="876" t="s">
        <v>218</v>
      </c>
      <c r="I6" s="876"/>
      <c r="J6" s="151"/>
    </row>
    <row r="7" spans="2:10" s="134" customFormat="1" ht="22.2" customHeight="1" thickBot="1" x14ac:dyDescent="0.35">
      <c r="B7" s="84" t="s">
        <v>250</v>
      </c>
      <c r="C7" s="113" t="s">
        <v>101</v>
      </c>
      <c r="D7" s="84" t="s">
        <v>102</v>
      </c>
      <c r="E7" s="84" t="s">
        <v>103</v>
      </c>
      <c r="F7" s="84" t="s">
        <v>104</v>
      </c>
      <c r="G7" s="84" t="s">
        <v>105</v>
      </c>
      <c r="H7" s="84" t="s">
        <v>251</v>
      </c>
      <c r="I7" s="84" t="s">
        <v>93</v>
      </c>
      <c r="J7" s="151"/>
    </row>
    <row r="8" spans="2:10" s="134" customFormat="1" ht="16.05" customHeight="1" x14ac:dyDescent="0.3">
      <c r="B8" s="288" t="s">
        <v>8</v>
      </c>
      <c r="C8" s="670">
        <v>2475950.0265899999</v>
      </c>
      <c r="D8" s="670">
        <v>361169.19034999993</v>
      </c>
      <c r="E8" s="670">
        <v>6680195.2711900081</v>
      </c>
      <c r="F8" s="670">
        <v>1905132.6035</v>
      </c>
      <c r="G8" s="670">
        <v>912723.96835999994</v>
      </c>
      <c r="H8" s="310"/>
      <c r="I8" s="668">
        <v>12335171.059990006</v>
      </c>
      <c r="J8" s="151"/>
    </row>
    <row r="9" spans="2:10" s="134" customFormat="1" ht="16.05" customHeight="1" x14ac:dyDescent="0.3">
      <c r="B9" s="289" t="s">
        <v>10</v>
      </c>
      <c r="C9" s="670">
        <v>237777.20405999999</v>
      </c>
      <c r="D9" s="670">
        <v>434915.52263097576</v>
      </c>
      <c r="E9" s="670">
        <v>2523004.4102000818</v>
      </c>
      <c r="F9" s="670">
        <v>865325.84442003304</v>
      </c>
      <c r="G9" s="670">
        <v>287604.07213000004</v>
      </c>
      <c r="H9" s="310"/>
      <c r="I9" s="668">
        <v>4348627.0534410905</v>
      </c>
      <c r="J9" s="151"/>
    </row>
    <row r="10" spans="2:10" s="134" customFormat="1" ht="16.05" customHeight="1" x14ac:dyDescent="0.3">
      <c r="B10" s="289" t="s">
        <v>12</v>
      </c>
      <c r="C10" s="670">
        <v>3652623</v>
      </c>
      <c r="D10" s="670">
        <v>1121535</v>
      </c>
      <c r="E10" s="670">
        <v>10523697</v>
      </c>
      <c r="F10" s="670">
        <v>2410291</v>
      </c>
      <c r="G10" s="670">
        <v>3793002</v>
      </c>
      <c r="H10" s="310"/>
      <c r="I10" s="668">
        <v>21501148</v>
      </c>
      <c r="J10" s="151"/>
    </row>
    <row r="11" spans="2:10" s="134" customFormat="1" ht="16.05" customHeight="1" x14ac:dyDescent="0.3">
      <c r="B11" s="289" t="s">
        <v>14</v>
      </c>
      <c r="C11" s="670">
        <v>1904221.2174500003</v>
      </c>
      <c r="D11" s="670">
        <v>153917.78814000002</v>
      </c>
      <c r="E11" s="670">
        <v>3019473.7938999999</v>
      </c>
      <c r="F11" s="670">
        <v>3663537.6904900004</v>
      </c>
      <c r="G11" s="670">
        <v>976712.5103699998</v>
      </c>
      <c r="H11" s="310"/>
      <c r="I11" s="668">
        <v>9717863.0003500003</v>
      </c>
      <c r="J11" s="151"/>
    </row>
    <row r="12" spans="2:10" s="134" customFormat="1" ht="16.05" customHeight="1" x14ac:dyDescent="0.3">
      <c r="B12" s="289" t="s">
        <v>16</v>
      </c>
      <c r="C12" s="670">
        <v>190632.46623000002</v>
      </c>
      <c r="D12" s="670">
        <v>42783.976210000001</v>
      </c>
      <c r="E12" s="670">
        <v>2765036.3996699997</v>
      </c>
      <c r="F12" s="670">
        <v>228658.74444000001</v>
      </c>
      <c r="G12" s="670">
        <v>453568.07990000001</v>
      </c>
      <c r="H12" s="310"/>
      <c r="I12" s="668">
        <v>3680679.6664499994</v>
      </c>
      <c r="J12" s="151"/>
    </row>
    <row r="13" spans="2:10" s="134" customFormat="1" ht="16.05" customHeight="1" x14ac:dyDescent="0.3">
      <c r="B13" s="289" t="s">
        <v>18</v>
      </c>
      <c r="C13" s="670">
        <v>3018487.93579</v>
      </c>
      <c r="D13" s="670">
        <v>1036339.92203</v>
      </c>
      <c r="E13" s="670">
        <v>3827827.3646200001</v>
      </c>
      <c r="F13" s="670">
        <v>948595</v>
      </c>
      <c r="G13" s="670">
        <v>1427786.5507100001</v>
      </c>
      <c r="H13" s="310"/>
      <c r="I13" s="668">
        <v>10259036.773150001</v>
      </c>
      <c r="J13" s="151"/>
    </row>
    <row r="14" spans="2:10" s="134" customFormat="1" ht="16.05" customHeight="1" x14ac:dyDescent="0.3">
      <c r="B14" s="289" t="s">
        <v>20</v>
      </c>
      <c r="C14" s="670">
        <v>1229307.1313028913</v>
      </c>
      <c r="D14" s="670">
        <v>318946.32703439996</v>
      </c>
      <c r="E14" s="670">
        <v>3575561.1069225185</v>
      </c>
      <c r="F14" s="670">
        <v>1437109.4427997009</v>
      </c>
      <c r="G14" s="670">
        <v>593994.12995376671</v>
      </c>
      <c r="H14" s="310"/>
      <c r="I14" s="668">
        <v>7154918.1380132772</v>
      </c>
      <c r="J14" s="151"/>
    </row>
    <row r="15" spans="2:10" s="134" customFormat="1" ht="16.05" customHeight="1" x14ac:dyDescent="0.3">
      <c r="B15" s="289" t="s">
        <v>22</v>
      </c>
      <c r="C15" s="670">
        <v>1321711.0699999998</v>
      </c>
      <c r="D15" s="670">
        <v>103518.64</v>
      </c>
      <c r="E15" s="670">
        <v>7146391.3099999996</v>
      </c>
      <c r="F15" s="671">
        <v>161526.40000000002</v>
      </c>
      <c r="G15" s="670">
        <v>449782.94999999995</v>
      </c>
      <c r="H15" s="310"/>
      <c r="I15" s="668">
        <v>9182930.3699999992</v>
      </c>
      <c r="J15" s="151"/>
    </row>
    <row r="16" spans="2:10" s="134" customFormat="1" ht="16.05" customHeight="1" x14ac:dyDescent="0.3">
      <c r="B16" s="289" t="s">
        <v>24</v>
      </c>
      <c r="C16" s="670">
        <v>70873.59609485502</v>
      </c>
      <c r="D16" s="670">
        <v>651.65198999999984</v>
      </c>
      <c r="E16" s="670">
        <v>289234.12895999977</v>
      </c>
      <c r="F16" s="670">
        <v>35382.234959999994</v>
      </c>
      <c r="G16" s="670">
        <v>73622.366555300003</v>
      </c>
      <c r="H16" s="310"/>
      <c r="I16" s="668">
        <v>469763.97856015479</v>
      </c>
      <c r="J16" s="151"/>
    </row>
    <row r="17" spans="2:10" s="134" customFormat="1" ht="16.05" customHeight="1" x14ac:dyDescent="0.3">
      <c r="B17" s="289" t="s">
        <v>34</v>
      </c>
      <c r="C17" s="670">
        <v>2704.7090600000001</v>
      </c>
      <c r="D17" s="670">
        <v>869.34036000000003</v>
      </c>
      <c r="E17" s="670">
        <v>144468.25461</v>
      </c>
      <c r="F17" s="670">
        <v>6995880.5174599998</v>
      </c>
      <c r="G17" s="670">
        <v>6919.1347900000001</v>
      </c>
      <c r="H17" s="665">
        <v>19372517.928349998</v>
      </c>
      <c r="I17" s="668">
        <v>26523359.884629998</v>
      </c>
      <c r="J17" s="151"/>
    </row>
    <row r="18" spans="2:10" s="134" customFormat="1" ht="16.05" customHeight="1" x14ac:dyDescent="0.3">
      <c r="B18" s="289" t="s">
        <v>26</v>
      </c>
      <c r="C18" s="670">
        <v>417011.37486950005</v>
      </c>
      <c r="D18" s="670">
        <v>20515.469120000002</v>
      </c>
      <c r="E18" s="670">
        <v>1784624.0541665792</v>
      </c>
      <c r="F18" s="670">
        <v>233224.01996000001</v>
      </c>
      <c r="G18" s="670">
        <v>233192.03358000045</v>
      </c>
      <c r="H18" s="310"/>
      <c r="I18" s="668">
        <v>2688566.9516960802</v>
      </c>
      <c r="J18" s="151"/>
    </row>
    <row r="19" spans="2:10" s="134" customFormat="1" ht="16.05" customHeight="1" x14ac:dyDescent="0.3">
      <c r="B19" s="289" t="s">
        <v>28</v>
      </c>
      <c r="C19" s="670">
        <v>381593.65988000017</v>
      </c>
      <c r="D19" s="670">
        <v>57582.361289999993</v>
      </c>
      <c r="E19" s="670">
        <v>4465437.7201999985</v>
      </c>
      <c r="F19" s="670">
        <v>263731.38189999998</v>
      </c>
      <c r="G19" s="670">
        <v>586708.52830999997</v>
      </c>
      <c r="H19" s="310"/>
      <c r="I19" s="668">
        <v>5755053.6515799994</v>
      </c>
      <c r="J19" s="151"/>
    </row>
    <row r="20" spans="2:10" s="134" customFormat="1" ht="16.05" customHeight="1" x14ac:dyDescent="0.3">
      <c r="B20" s="289" t="s">
        <v>30</v>
      </c>
      <c r="C20" s="670">
        <v>66408.733377500001</v>
      </c>
      <c r="D20" s="670">
        <v>1106.60544</v>
      </c>
      <c r="E20" s="670">
        <v>1903318.483440002</v>
      </c>
      <c r="F20" s="670">
        <v>251577</v>
      </c>
      <c r="G20" s="670">
        <v>71002.011680000011</v>
      </c>
      <c r="H20" s="310"/>
      <c r="I20" s="668">
        <v>2293412.833937502</v>
      </c>
      <c r="J20" s="151"/>
    </row>
    <row r="21" spans="2:10" s="134" customFormat="1" ht="16.05" customHeight="1" x14ac:dyDescent="0.3">
      <c r="B21" s="289" t="s">
        <v>32</v>
      </c>
      <c r="C21" s="670">
        <v>1829358.9649200004</v>
      </c>
      <c r="D21" s="670">
        <v>990054.35587999993</v>
      </c>
      <c r="E21" s="670">
        <v>12369709.9849</v>
      </c>
      <c r="F21" s="670">
        <v>3803292.2026199996</v>
      </c>
      <c r="G21" s="670">
        <v>3259273.8010699963</v>
      </c>
      <c r="H21" s="310"/>
      <c r="I21" s="668">
        <v>22251689.309389997</v>
      </c>
      <c r="J21" s="151"/>
    </row>
    <row r="22" spans="2:10" s="134" customFormat="1" ht="16.05" customHeight="1" thickBot="1" x14ac:dyDescent="0.35">
      <c r="B22" s="653" t="s">
        <v>93</v>
      </c>
      <c r="C22" s="669">
        <v>16798661.089624748</v>
      </c>
      <c r="D22" s="669">
        <v>4643906.1504753754</v>
      </c>
      <c r="E22" s="669">
        <v>61017979.282779194</v>
      </c>
      <c r="F22" s="669">
        <v>23203264.082549736</v>
      </c>
      <c r="G22" s="669">
        <v>13125892.137409061</v>
      </c>
      <c r="H22" s="669">
        <v>19372517.928349998</v>
      </c>
      <c r="I22" s="669">
        <v>138162220.67118812</v>
      </c>
      <c r="J22" s="151"/>
    </row>
    <row r="23" spans="2:10" s="134" customFormat="1" x14ac:dyDescent="0.3">
      <c r="B23" s="119"/>
      <c r="C23" s="773"/>
      <c r="D23" s="773"/>
      <c r="E23" s="773"/>
      <c r="F23" s="773"/>
      <c r="G23" s="773"/>
      <c r="H23" s="773"/>
      <c r="I23" s="773"/>
      <c r="J23" s="151"/>
    </row>
    <row r="24" spans="2:10" s="134" customFormat="1" x14ac:dyDescent="0.3">
      <c r="B24" s="140" t="s">
        <v>252</v>
      </c>
      <c r="C24" s="140"/>
      <c r="D24" s="140"/>
      <c r="E24" s="140"/>
      <c r="F24" s="140"/>
      <c r="G24" s="140"/>
      <c r="H24" s="140"/>
      <c r="I24" s="140"/>
      <c r="J24" s="151"/>
    </row>
    <row r="25" spans="2:10" s="134" customFormat="1" ht="15" customHeight="1" thickBot="1" x14ac:dyDescent="0.35">
      <c r="B25" s="140"/>
      <c r="C25" s="140"/>
      <c r="D25" s="140"/>
      <c r="E25" s="140"/>
      <c r="F25" s="140"/>
      <c r="G25" s="140"/>
      <c r="H25" s="876" t="s">
        <v>218</v>
      </c>
      <c r="I25" s="876"/>
      <c r="J25" s="151"/>
    </row>
    <row r="26" spans="2:10" s="270" customFormat="1" ht="22.95" customHeight="1" thickBot="1" x14ac:dyDescent="0.35">
      <c r="B26" s="84" t="s">
        <v>250</v>
      </c>
      <c r="C26" s="113" t="s">
        <v>101</v>
      </c>
      <c r="D26" s="84" t="s">
        <v>102</v>
      </c>
      <c r="E26" s="84" t="s">
        <v>103</v>
      </c>
      <c r="F26" s="84" t="s">
        <v>104</v>
      </c>
      <c r="G26" s="84" t="s">
        <v>105</v>
      </c>
      <c r="H26" s="84" t="s">
        <v>251</v>
      </c>
      <c r="I26" s="84" t="s">
        <v>93</v>
      </c>
      <c r="J26" s="269"/>
    </row>
    <row r="27" spans="2:10" s="134" customFormat="1" ht="16.95" customHeight="1" x14ac:dyDescent="0.3">
      <c r="B27" s="288" t="s">
        <v>8</v>
      </c>
      <c r="C27" s="670">
        <v>1978607.7366899995</v>
      </c>
      <c r="D27" s="670">
        <v>338212.93353000004</v>
      </c>
      <c r="E27" s="670">
        <v>5975525.1719400026</v>
      </c>
      <c r="F27" s="670">
        <v>1676536.96997</v>
      </c>
      <c r="G27" s="670">
        <v>824848.77228999988</v>
      </c>
      <c r="H27" s="310">
        <v>0</v>
      </c>
      <c r="I27" s="668">
        <v>10793731.584420003</v>
      </c>
      <c r="J27" s="151"/>
    </row>
    <row r="28" spans="2:10" s="134" customFormat="1" ht="16.95" customHeight="1" x14ac:dyDescent="0.3">
      <c r="B28" s="289" t="s">
        <v>10</v>
      </c>
      <c r="C28" s="670">
        <v>267743.58513989917</v>
      </c>
      <c r="D28" s="670">
        <v>605243.68775110727</v>
      </c>
      <c r="E28" s="670">
        <v>1790262.2747999979</v>
      </c>
      <c r="F28" s="670">
        <v>750353.50268001994</v>
      </c>
      <c r="G28" s="670">
        <v>-69903.50254439906</v>
      </c>
      <c r="H28" s="310">
        <v>0</v>
      </c>
      <c r="I28" s="668">
        <v>3343699.5478266254</v>
      </c>
      <c r="J28" s="151"/>
    </row>
    <row r="29" spans="2:10" s="134" customFormat="1" ht="16.95" customHeight="1" x14ac:dyDescent="0.3">
      <c r="B29" s="289" t="s">
        <v>12</v>
      </c>
      <c r="C29" s="670">
        <v>3352555</v>
      </c>
      <c r="D29" s="670">
        <v>1002745</v>
      </c>
      <c r="E29" s="670">
        <v>10736114</v>
      </c>
      <c r="F29" s="670">
        <v>2470055</v>
      </c>
      <c r="G29" s="670">
        <v>5236811</v>
      </c>
      <c r="H29" s="310">
        <v>0</v>
      </c>
      <c r="I29" s="668">
        <v>22798280</v>
      </c>
      <c r="J29" s="151"/>
    </row>
    <row r="30" spans="2:10" s="134" customFormat="1" ht="16.95" customHeight="1" x14ac:dyDescent="0.3">
      <c r="B30" s="289" t="s">
        <v>14</v>
      </c>
      <c r="C30" s="670">
        <v>1992033.0224800003</v>
      </c>
      <c r="D30" s="670">
        <v>148101.48705</v>
      </c>
      <c r="E30" s="670">
        <v>2967561.5508499998</v>
      </c>
      <c r="F30" s="670">
        <v>2908731.6237599999</v>
      </c>
      <c r="G30" s="670">
        <v>777663.37830999994</v>
      </c>
      <c r="H30" s="310">
        <v>0</v>
      </c>
      <c r="I30" s="668">
        <v>8794091.062450001</v>
      </c>
      <c r="J30" s="151"/>
    </row>
    <row r="31" spans="2:10" s="134" customFormat="1" ht="16.95" customHeight="1" x14ac:dyDescent="0.3">
      <c r="B31" s="289" t="s">
        <v>16</v>
      </c>
      <c r="C31" s="670">
        <v>205968.32600000003</v>
      </c>
      <c r="D31" s="670">
        <v>37245.949999999997</v>
      </c>
      <c r="E31" s="670">
        <v>3498388.3120000004</v>
      </c>
      <c r="F31" s="670">
        <v>219574.18746000002</v>
      </c>
      <c r="G31" s="670">
        <v>349587.15700000001</v>
      </c>
      <c r="H31" s="310">
        <v>0</v>
      </c>
      <c r="I31" s="668">
        <v>4310763.9324600007</v>
      </c>
      <c r="J31" s="151"/>
    </row>
    <row r="32" spans="2:10" s="134" customFormat="1" ht="16.95" customHeight="1" x14ac:dyDescent="0.3">
      <c r="B32" s="289" t="s">
        <v>18</v>
      </c>
      <c r="C32" s="670">
        <v>3356788.3225020329</v>
      </c>
      <c r="D32" s="670">
        <v>1155313.1197000006</v>
      </c>
      <c r="E32" s="670">
        <v>4696600.5944321742</v>
      </c>
      <c r="F32" s="670">
        <v>1342951.9813599989</v>
      </c>
      <c r="G32" s="670">
        <v>1565997.6205305981</v>
      </c>
      <c r="H32" s="310">
        <v>0</v>
      </c>
      <c r="I32" s="668">
        <v>12117651.638524804</v>
      </c>
      <c r="J32" s="151"/>
    </row>
    <row r="33" spans="2:10" s="134" customFormat="1" ht="16.95" customHeight="1" x14ac:dyDescent="0.3">
      <c r="B33" s="289" t="s">
        <v>20</v>
      </c>
      <c r="C33" s="670">
        <v>959876.50046239072</v>
      </c>
      <c r="D33" s="670">
        <v>117275.80587427752</v>
      </c>
      <c r="E33" s="670">
        <v>4386801.6419352004</v>
      </c>
      <c r="F33" s="670">
        <v>1187060</v>
      </c>
      <c r="G33" s="670">
        <v>620140.85974019114</v>
      </c>
      <c r="H33" s="310">
        <v>0</v>
      </c>
      <c r="I33" s="668">
        <v>7271154.8080120599</v>
      </c>
      <c r="J33" s="151"/>
    </row>
    <row r="34" spans="2:10" s="134" customFormat="1" ht="16.95" customHeight="1" x14ac:dyDescent="0.3">
      <c r="B34" s="289" t="s">
        <v>22</v>
      </c>
      <c r="C34" s="670">
        <v>1138719.4637752001</v>
      </c>
      <c r="D34" s="670">
        <v>71144.688959999999</v>
      </c>
      <c r="E34" s="670">
        <v>6555104.2315400317</v>
      </c>
      <c r="F34" s="671">
        <v>194190.18410000001</v>
      </c>
      <c r="G34" s="670">
        <v>300349.32438765001</v>
      </c>
      <c r="H34" s="310">
        <v>0</v>
      </c>
      <c r="I34" s="668">
        <v>8259507.8927628817</v>
      </c>
      <c r="J34" s="151"/>
    </row>
    <row r="35" spans="2:10" s="134" customFormat="1" ht="16.95" customHeight="1" x14ac:dyDescent="0.3">
      <c r="B35" s="289" t="s">
        <v>24</v>
      </c>
      <c r="C35" s="670">
        <v>61973.326160149009</v>
      </c>
      <c r="D35" s="670">
        <v>352.76664</v>
      </c>
      <c r="E35" s="670">
        <v>408457.03927001689</v>
      </c>
      <c r="F35" s="670">
        <v>85455.704410000006</v>
      </c>
      <c r="G35" s="670">
        <v>127701.589623999</v>
      </c>
      <c r="H35" s="310">
        <v>0</v>
      </c>
      <c r="I35" s="668">
        <v>683940.4261041648</v>
      </c>
      <c r="J35" s="151"/>
    </row>
    <row r="36" spans="2:10" s="134" customFormat="1" ht="16.95" customHeight="1" x14ac:dyDescent="0.3">
      <c r="B36" s="289" t="s">
        <v>34</v>
      </c>
      <c r="C36" s="670">
        <v>2900.76523</v>
      </c>
      <c r="D36" s="670">
        <v>474.77926000000002</v>
      </c>
      <c r="E36" s="670">
        <v>135761.65362</v>
      </c>
      <c r="F36" s="670">
        <v>6850543.81372</v>
      </c>
      <c r="G36" s="670">
        <v>4948.7559299999994</v>
      </c>
      <c r="H36" s="665">
        <v>8583946.7373000011</v>
      </c>
      <c r="I36" s="668">
        <v>15578576.505060002</v>
      </c>
      <c r="J36" s="151"/>
    </row>
    <row r="37" spans="2:10" s="134" customFormat="1" ht="16.95" customHeight="1" x14ac:dyDescent="0.3">
      <c r="B37" s="289" t="s">
        <v>26</v>
      </c>
      <c r="C37" s="670">
        <v>243577.6810390648</v>
      </c>
      <c r="D37" s="670">
        <v>16168.360660000002</v>
      </c>
      <c r="E37" s="670">
        <v>2047406.3176484071</v>
      </c>
      <c r="F37" s="670">
        <v>215889.11225999999</v>
      </c>
      <c r="G37" s="670">
        <v>240609.00197599974</v>
      </c>
      <c r="H37" s="310">
        <v>0</v>
      </c>
      <c r="I37" s="668">
        <v>2763650.4735834715</v>
      </c>
      <c r="J37" s="151"/>
    </row>
    <row r="38" spans="2:10" s="134" customFormat="1" ht="16.95" customHeight="1" x14ac:dyDescent="0.3">
      <c r="B38" s="289" t="s">
        <v>28</v>
      </c>
      <c r="C38" s="670">
        <v>312951.74825</v>
      </c>
      <c r="D38" s="670">
        <v>76017.166190000004</v>
      </c>
      <c r="E38" s="670">
        <v>3368151.4153100234</v>
      </c>
      <c r="F38" s="670">
        <v>222068.74583027101</v>
      </c>
      <c r="G38" s="670">
        <v>535486.14819970599</v>
      </c>
      <c r="H38" s="310">
        <v>0</v>
      </c>
      <c r="I38" s="668">
        <v>4514675.2237800006</v>
      </c>
      <c r="J38" s="151"/>
    </row>
    <row r="39" spans="2:10" s="134" customFormat="1" ht="16.95" customHeight="1" x14ac:dyDescent="0.3">
      <c r="B39" s="289" t="s">
        <v>30</v>
      </c>
      <c r="C39" s="670">
        <v>35533.816079999997</v>
      </c>
      <c r="D39" s="670">
        <v>179.93060999999997</v>
      </c>
      <c r="E39" s="670">
        <v>1414680.5634184009</v>
      </c>
      <c r="F39" s="670">
        <v>44667.026830000003</v>
      </c>
      <c r="G39" s="670">
        <v>134053.86875999998</v>
      </c>
      <c r="H39" s="310">
        <v>0</v>
      </c>
      <c r="I39" s="668">
        <v>1629115.205698401</v>
      </c>
      <c r="J39" s="151"/>
    </row>
    <row r="40" spans="2:10" s="134" customFormat="1" ht="16.95" customHeight="1" x14ac:dyDescent="0.3">
      <c r="B40" s="289" t="s">
        <v>32</v>
      </c>
      <c r="C40" s="670">
        <v>1903917.40555</v>
      </c>
      <c r="D40" s="670">
        <v>927664.2080000001</v>
      </c>
      <c r="E40" s="670">
        <v>13183274.475610001</v>
      </c>
      <c r="F40" s="670">
        <v>2321497.91047</v>
      </c>
      <c r="G40" s="670">
        <v>3338654.5896500004</v>
      </c>
      <c r="H40" s="310">
        <v>0</v>
      </c>
      <c r="I40" s="668">
        <v>21675008.589280002</v>
      </c>
      <c r="J40" s="151"/>
    </row>
    <row r="41" spans="2:10" s="134" customFormat="1" ht="16.95" customHeight="1" thickBot="1" x14ac:dyDescent="0.35">
      <c r="B41" s="653" t="s">
        <v>93</v>
      </c>
      <c r="C41" s="669">
        <v>15813146.699358737</v>
      </c>
      <c r="D41" s="669">
        <v>4496139.8842253853</v>
      </c>
      <c r="E41" s="669">
        <v>61164089.242374256</v>
      </c>
      <c r="F41" s="669">
        <v>20489575.762850288</v>
      </c>
      <c r="G41" s="669">
        <v>13986948.563853748</v>
      </c>
      <c r="H41" s="669">
        <v>8583946.7373000011</v>
      </c>
      <c r="I41" s="669">
        <v>124533846.8899624</v>
      </c>
      <c r="J41" s="151"/>
    </row>
    <row r="42" spans="2:10" s="134" customFormat="1" x14ac:dyDescent="0.3">
      <c r="B42" s="140"/>
      <c r="C42" s="140"/>
      <c r="D42" s="140"/>
      <c r="E42" s="140"/>
      <c r="F42" s="140"/>
      <c r="G42" s="140"/>
      <c r="H42" s="140"/>
      <c r="I42" s="152"/>
      <c r="J42" s="151"/>
    </row>
    <row r="43" spans="2:10" s="134" customFormat="1" x14ac:dyDescent="0.3">
      <c r="B43" s="140" t="s">
        <v>253</v>
      </c>
      <c r="C43" s="140"/>
      <c r="D43" s="140"/>
      <c r="E43" s="140"/>
      <c r="F43" s="140"/>
      <c r="G43" s="140"/>
      <c r="H43" s="140"/>
      <c r="I43" s="140"/>
      <c r="J43" s="151" t="s">
        <v>254</v>
      </c>
    </row>
    <row r="44" spans="2:10" s="134" customFormat="1" ht="13.8" thickBot="1" x14ac:dyDescent="0.35">
      <c r="B44" s="140"/>
      <c r="C44" s="140"/>
      <c r="D44" s="140"/>
      <c r="E44" s="140"/>
      <c r="F44" s="140"/>
      <c r="G44" s="140"/>
      <c r="H44" s="876" t="s">
        <v>218</v>
      </c>
      <c r="I44" s="876"/>
      <c r="J44" s="151"/>
    </row>
    <row r="45" spans="2:10" s="134" customFormat="1" ht="18" customHeight="1" thickBot="1" x14ac:dyDescent="0.35">
      <c r="B45" s="84" t="s">
        <v>250</v>
      </c>
      <c r="C45" s="84" t="s">
        <v>101</v>
      </c>
      <c r="D45" s="84" t="s">
        <v>102</v>
      </c>
      <c r="E45" s="84" t="s">
        <v>103</v>
      </c>
      <c r="F45" s="84" t="s">
        <v>104</v>
      </c>
      <c r="G45" s="84" t="s">
        <v>105</v>
      </c>
      <c r="H45" s="84" t="s">
        <v>251</v>
      </c>
      <c r="I45" s="84" t="s">
        <v>93</v>
      </c>
      <c r="J45" s="287"/>
    </row>
    <row r="46" spans="2:10" s="134" customFormat="1" ht="16.95" customHeight="1" x14ac:dyDescent="0.3">
      <c r="B46" s="288" t="s">
        <v>8</v>
      </c>
      <c r="C46" s="670">
        <v>2915486.0543</v>
      </c>
      <c r="D46" s="670">
        <v>356728.04431000003</v>
      </c>
      <c r="E46" s="670">
        <v>8075511.8400299996</v>
      </c>
      <c r="F46" s="670">
        <v>2096852</v>
      </c>
      <c r="G46" s="670">
        <v>717479.95377999998</v>
      </c>
      <c r="H46" s="310">
        <v>0</v>
      </c>
      <c r="I46" s="668">
        <f>SUM(C46:H46)</f>
        <v>14162057.892419998</v>
      </c>
      <c r="J46" s="151"/>
    </row>
    <row r="47" spans="2:10" s="134" customFormat="1" ht="16.95" customHeight="1" x14ac:dyDescent="0.3">
      <c r="B47" s="289" t="s">
        <v>10</v>
      </c>
      <c r="C47" s="670">
        <v>139304.87241681508</v>
      </c>
      <c r="D47" s="670">
        <v>491061.212823915</v>
      </c>
      <c r="E47" s="670">
        <v>1636558.7675300275</v>
      </c>
      <c r="F47" s="670">
        <v>536833.18057000462</v>
      </c>
      <c r="G47" s="670">
        <v>216293.20541474209</v>
      </c>
      <c r="H47" s="310">
        <v>0</v>
      </c>
      <c r="I47" s="668">
        <f t="shared" ref="I47:I59" si="0">SUM(C47:H47)</f>
        <v>3020051.2387555046</v>
      </c>
      <c r="J47" s="151"/>
    </row>
    <row r="48" spans="2:10" s="134" customFormat="1" ht="16.95" customHeight="1" x14ac:dyDescent="0.3">
      <c r="B48" s="289" t="s">
        <v>12</v>
      </c>
      <c r="C48" s="670">
        <v>3057342.740950793</v>
      </c>
      <c r="D48" s="670">
        <v>927073.83512109995</v>
      </c>
      <c r="E48" s="670">
        <v>10721170.01778</v>
      </c>
      <c r="F48" s="670">
        <v>2431969</v>
      </c>
      <c r="G48" s="670">
        <v>4876060.2007223312</v>
      </c>
      <c r="H48" s="310">
        <v>0</v>
      </c>
      <c r="I48" s="668">
        <f t="shared" si="0"/>
        <v>22013615.794574223</v>
      </c>
      <c r="J48" s="151"/>
    </row>
    <row r="49" spans="2:10" s="134" customFormat="1" ht="16.95" customHeight="1" x14ac:dyDescent="0.3">
      <c r="B49" s="289" t="s">
        <v>14</v>
      </c>
      <c r="C49" s="670">
        <v>1670776.5091200001</v>
      </c>
      <c r="D49" s="670">
        <v>140950.11113999996</v>
      </c>
      <c r="E49" s="670">
        <v>2724764.80981</v>
      </c>
      <c r="F49" s="670">
        <v>1655848.9014999999</v>
      </c>
      <c r="G49" s="670">
        <v>561342.47257999994</v>
      </c>
      <c r="H49" s="310">
        <v>0</v>
      </c>
      <c r="I49" s="668">
        <f t="shared" si="0"/>
        <v>6753682.8041499993</v>
      </c>
      <c r="J49" s="151"/>
    </row>
    <row r="50" spans="2:10" s="134" customFormat="1" ht="16.95" customHeight="1" x14ac:dyDescent="0.3">
      <c r="B50" s="289" t="s">
        <v>16</v>
      </c>
      <c r="C50" s="670">
        <v>152777.55319999997</v>
      </c>
      <c r="D50" s="670">
        <v>50788.19950000001</v>
      </c>
      <c r="E50" s="670">
        <v>4149570.1546399957</v>
      </c>
      <c r="F50" s="670">
        <v>144807.63580000002</v>
      </c>
      <c r="G50" s="670">
        <v>378564.21438000008</v>
      </c>
      <c r="H50" s="310">
        <v>0</v>
      </c>
      <c r="I50" s="668">
        <f t="shared" si="0"/>
        <v>4876507.7575199958</v>
      </c>
      <c r="J50" s="151"/>
    </row>
    <row r="51" spans="2:10" s="134" customFormat="1" ht="16.95" customHeight="1" x14ac:dyDescent="0.3">
      <c r="B51" s="289" t="s">
        <v>18</v>
      </c>
      <c r="C51" s="670">
        <v>1702490.9943213102</v>
      </c>
      <c r="D51" s="670">
        <v>930867.88297500007</v>
      </c>
      <c r="E51" s="670">
        <v>6154164.9875225713</v>
      </c>
      <c r="F51" s="670">
        <v>2609469.6248399997</v>
      </c>
      <c r="G51" s="670">
        <v>1231453.1450150004</v>
      </c>
      <c r="H51" s="310">
        <v>0</v>
      </c>
      <c r="I51" s="668">
        <f t="shared" si="0"/>
        <v>12628446.634673882</v>
      </c>
      <c r="J51" s="151"/>
    </row>
    <row r="52" spans="2:10" s="134" customFormat="1" ht="16.95" customHeight="1" x14ac:dyDescent="0.3">
      <c r="B52" s="289" t="s">
        <v>20</v>
      </c>
      <c r="C52" s="670">
        <v>542381.06315278786</v>
      </c>
      <c r="D52" s="670">
        <v>152620.59306827842</v>
      </c>
      <c r="E52" s="670">
        <v>4098550.0750615411</v>
      </c>
      <c r="F52" s="670">
        <v>968552.4522306883</v>
      </c>
      <c r="G52" s="670">
        <v>449062.55450722174</v>
      </c>
      <c r="H52" s="310">
        <v>0</v>
      </c>
      <c r="I52" s="668">
        <f t="shared" si="0"/>
        <v>6211166.7380205179</v>
      </c>
      <c r="J52" s="151"/>
    </row>
    <row r="53" spans="2:10" s="134" customFormat="1" ht="16.95" customHeight="1" x14ac:dyDescent="0.3">
      <c r="B53" s="289" t="s">
        <v>22</v>
      </c>
      <c r="C53" s="670">
        <v>959608.10580999916</v>
      </c>
      <c r="D53" s="670">
        <v>69284.114310000048</v>
      </c>
      <c r="E53" s="670">
        <v>6433034.1010499774</v>
      </c>
      <c r="F53" s="743">
        <v>0</v>
      </c>
      <c r="G53" s="670">
        <v>224022.03293000002</v>
      </c>
      <c r="H53" s="310">
        <v>0</v>
      </c>
      <c r="I53" s="668">
        <f t="shared" si="0"/>
        <v>7685948.3540999759</v>
      </c>
      <c r="J53" s="151"/>
    </row>
    <row r="54" spans="2:10" s="134" customFormat="1" ht="16.95" customHeight="1" x14ac:dyDescent="0.3">
      <c r="B54" s="289" t="s">
        <v>24</v>
      </c>
      <c r="C54" s="670">
        <v>20048.948720500004</v>
      </c>
      <c r="D54" s="670">
        <v>17531.51944</v>
      </c>
      <c r="E54" s="670">
        <v>425328.04349001666</v>
      </c>
      <c r="F54" s="670">
        <v>45539.842900000003</v>
      </c>
      <c r="G54" s="670">
        <v>74982.530605352993</v>
      </c>
      <c r="H54" s="310">
        <v>0</v>
      </c>
      <c r="I54" s="668">
        <f t="shared" si="0"/>
        <v>583430.88515586965</v>
      </c>
      <c r="J54" s="151"/>
    </row>
    <row r="55" spans="2:10" s="134" customFormat="1" ht="16.95" customHeight="1" x14ac:dyDescent="0.3">
      <c r="B55" s="289" t="s">
        <v>34</v>
      </c>
      <c r="C55" s="670">
        <v>5174.6277</v>
      </c>
      <c r="D55" s="670">
        <v>401.37369000000001</v>
      </c>
      <c r="E55" s="670">
        <v>121257.25765</v>
      </c>
      <c r="F55" s="670">
        <v>6823827.28314</v>
      </c>
      <c r="G55" s="670">
        <v>171554.90489000001</v>
      </c>
      <c r="H55" s="665">
        <v>8063134.4305600002</v>
      </c>
      <c r="I55" s="668">
        <f t="shared" si="0"/>
        <v>15185349.877629999</v>
      </c>
      <c r="J55" s="151"/>
    </row>
    <row r="56" spans="2:10" s="134" customFormat="1" ht="16.95" customHeight="1" x14ac:dyDescent="0.3">
      <c r="B56" s="289" t="s">
        <v>26</v>
      </c>
      <c r="C56" s="670">
        <v>276966.13687504298</v>
      </c>
      <c r="D56" s="670">
        <v>19239.457449999998</v>
      </c>
      <c r="E56" s="670">
        <v>1732180.3463563984</v>
      </c>
      <c r="F56" s="670">
        <v>83320.104640000034</v>
      </c>
      <c r="G56" s="670">
        <v>228906.00301000013</v>
      </c>
      <c r="H56" s="310">
        <v>0</v>
      </c>
      <c r="I56" s="668">
        <f t="shared" si="0"/>
        <v>2340612.0483314414</v>
      </c>
      <c r="J56" s="151"/>
    </row>
    <row r="57" spans="2:10" s="134" customFormat="1" ht="16.95" customHeight="1" x14ac:dyDescent="0.3">
      <c r="B57" s="289" t="s">
        <v>28</v>
      </c>
      <c r="C57" s="670">
        <v>242975.11700000003</v>
      </c>
      <c r="D57" s="670">
        <v>95833.821000000011</v>
      </c>
      <c r="E57" s="670">
        <v>4385146.3550000004</v>
      </c>
      <c r="F57" s="670">
        <v>171163.01856999999</v>
      </c>
      <c r="G57" s="670">
        <v>898591.615059998</v>
      </c>
      <c r="H57" s="310">
        <v>0</v>
      </c>
      <c r="I57" s="668">
        <f t="shared" si="0"/>
        <v>5793709.9266299987</v>
      </c>
      <c r="J57" s="151"/>
    </row>
    <row r="58" spans="2:10" s="134" customFormat="1" ht="16.95" customHeight="1" x14ac:dyDescent="0.3">
      <c r="B58" s="289" t="s">
        <v>30</v>
      </c>
      <c r="C58" s="670">
        <v>17541.122879999995</v>
      </c>
      <c r="D58" s="670">
        <v>1044.66086</v>
      </c>
      <c r="E58" s="670">
        <v>854776.239609999</v>
      </c>
      <c r="F58" s="742">
        <v>0</v>
      </c>
      <c r="G58" s="670">
        <v>131270.66275000002</v>
      </c>
      <c r="H58" s="310">
        <v>0</v>
      </c>
      <c r="I58" s="668">
        <f t="shared" si="0"/>
        <v>1004632.686099999</v>
      </c>
      <c r="J58" s="151"/>
    </row>
    <row r="59" spans="2:10" s="134" customFormat="1" ht="16.95" customHeight="1" x14ac:dyDescent="0.3">
      <c r="B59" s="289" t="s">
        <v>32</v>
      </c>
      <c r="C59" s="670">
        <v>2451111.3557100003</v>
      </c>
      <c r="D59" s="670">
        <v>935207.89575000003</v>
      </c>
      <c r="E59" s="670">
        <v>12508838.810139999</v>
      </c>
      <c r="F59" s="670">
        <v>811766.88993000006</v>
      </c>
      <c r="G59" s="670">
        <v>2612793.2046899996</v>
      </c>
      <c r="H59" s="310">
        <v>0</v>
      </c>
      <c r="I59" s="668">
        <f t="shared" si="0"/>
        <v>19319718.15622</v>
      </c>
      <c r="J59" s="151"/>
    </row>
    <row r="60" spans="2:10" s="134" customFormat="1" ht="16.95" customHeight="1" thickBot="1" x14ac:dyDescent="0.35">
      <c r="B60" s="653" t="s">
        <v>93</v>
      </c>
      <c r="C60" s="669">
        <f t="shared" ref="C60:H60" si="1">SUM(C46:C59)</f>
        <v>14153985.20215725</v>
      </c>
      <c r="D60" s="669">
        <f t="shared" si="1"/>
        <v>4188632.7214382938</v>
      </c>
      <c r="E60" s="669">
        <f t="shared" si="1"/>
        <v>64020851.80567053</v>
      </c>
      <c r="F60" s="669">
        <f t="shared" si="1"/>
        <v>18379949.934120689</v>
      </c>
      <c r="G60" s="669">
        <f t="shared" si="1"/>
        <v>12772376.700334648</v>
      </c>
      <c r="H60" s="669">
        <f t="shared" si="1"/>
        <v>8063134.4305600002</v>
      </c>
      <c r="I60" s="669">
        <f>SUM(C60:H60)</f>
        <v>121578930.79428142</v>
      </c>
      <c r="J60" s="151"/>
    </row>
    <row r="61" spans="2:10" s="134" customFormat="1" x14ac:dyDescent="0.3">
      <c r="B61" s="140"/>
      <c r="C61" s="140"/>
      <c r="D61" s="140"/>
      <c r="E61" s="140"/>
      <c r="F61" s="140"/>
      <c r="G61" s="140"/>
      <c r="H61" s="140"/>
      <c r="I61" s="153"/>
      <c r="J61" s="151"/>
    </row>
    <row r="62" spans="2:10" s="134" customFormat="1" x14ac:dyDescent="0.3">
      <c r="B62" s="140" t="s">
        <v>255</v>
      </c>
      <c r="C62" s="140"/>
      <c r="D62" s="140"/>
      <c r="E62" s="140"/>
      <c r="F62" s="140"/>
      <c r="G62" s="140"/>
      <c r="H62" s="140"/>
      <c r="I62" s="140"/>
      <c r="J62" s="151"/>
    </row>
    <row r="63" spans="2:10" s="134" customFormat="1" ht="13.8" thickBot="1" x14ac:dyDescent="0.35">
      <c r="B63" s="140"/>
      <c r="C63" s="140"/>
      <c r="D63" s="140"/>
      <c r="E63" s="140"/>
      <c r="F63" s="140"/>
      <c r="G63" s="140"/>
      <c r="H63" s="880" t="s">
        <v>218</v>
      </c>
      <c r="I63" s="880"/>
      <c r="J63" s="151"/>
    </row>
    <row r="64" spans="2:10" s="134" customFormat="1" ht="18" customHeight="1" thickBot="1" x14ac:dyDescent="0.35">
      <c r="B64" s="84" t="s">
        <v>250</v>
      </c>
      <c r="C64" s="113" t="s">
        <v>101</v>
      </c>
      <c r="D64" s="84" t="s">
        <v>102</v>
      </c>
      <c r="E64" s="84" t="s">
        <v>103</v>
      </c>
      <c r="F64" s="84" t="s">
        <v>104</v>
      </c>
      <c r="G64" s="84" t="s">
        <v>105</v>
      </c>
      <c r="H64" s="84" t="s">
        <v>251</v>
      </c>
      <c r="I64" s="84" t="s">
        <v>93</v>
      </c>
      <c r="J64" s="151"/>
    </row>
    <row r="65" spans="2:10" s="134" customFormat="1" ht="16.95" customHeight="1" x14ac:dyDescent="0.3">
      <c r="B65" s="288" t="s">
        <v>8</v>
      </c>
      <c r="C65" s="670">
        <v>1930969</v>
      </c>
      <c r="D65" s="670">
        <v>391022</v>
      </c>
      <c r="E65" s="670">
        <v>7963927</v>
      </c>
      <c r="F65" s="670">
        <v>1575709</v>
      </c>
      <c r="G65" s="670">
        <v>628506</v>
      </c>
      <c r="H65" s="310">
        <v>0</v>
      </c>
      <c r="I65" s="668">
        <f>SUM(C65:H65)</f>
        <v>12490133</v>
      </c>
      <c r="J65" s="151"/>
    </row>
    <row r="66" spans="2:10" s="134" customFormat="1" ht="16.95" customHeight="1" x14ac:dyDescent="0.3">
      <c r="B66" s="289" t="s">
        <v>10</v>
      </c>
      <c r="C66" s="670">
        <v>134064</v>
      </c>
      <c r="D66" s="670">
        <v>261248</v>
      </c>
      <c r="E66" s="670">
        <v>1196472</v>
      </c>
      <c r="F66" s="670">
        <v>408510</v>
      </c>
      <c r="G66" s="670">
        <v>172779</v>
      </c>
      <c r="H66" s="310">
        <v>0</v>
      </c>
      <c r="I66" s="668">
        <f t="shared" ref="I66:I78" si="2">SUM(C66:H66)</f>
        <v>2173073</v>
      </c>
      <c r="J66" s="151"/>
    </row>
    <row r="67" spans="2:10" s="134" customFormat="1" ht="16.95" customHeight="1" x14ac:dyDescent="0.3">
      <c r="B67" s="289" t="s">
        <v>12</v>
      </c>
      <c r="C67" s="670">
        <v>2120817</v>
      </c>
      <c r="D67" s="670">
        <v>757965</v>
      </c>
      <c r="E67" s="670">
        <v>10044492</v>
      </c>
      <c r="F67" s="670">
        <v>2076839</v>
      </c>
      <c r="G67" s="670">
        <v>3498638</v>
      </c>
      <c r="H67" s="310">
        <v>0</v>
      </c>
      <c r="I67" s="668">
        <f t="shared" si="2"/>
        <v>18498751</v>
      </c>
      <c r="J67" s="151"/>
    </row>
    <row r="68" spans="2:10" s="134" customFormat="1" ht="16.95" customHeight="1" x14ac:dyDescent="0.3">
      <c r="B68" s="289" t="s">
        <v>14</v>
      </c>
      <c r="C68" s="670">
        <v>916660</v>
      </c>
      <c r="D68" s="670">
        <v>111082</v>
      </c>
      <c r="E68" s="670">
        <v>2689121</v>
      </c>
      <c r="F68" s="670">
        <v>853020</v>
      </c>
      <c r="G68" s="670">
        <v>319047</v>
      </c>
      <c r="H68" s="310">
        <v>0</v>
      </c>
      <c r="I68" s="668">
        <f t="shared" si="2"/>
        <v>4888930</v>
      </c>
      <c r="J68" s="151"/>
    </row>
    <row r="69" spans="2:10" s="134" customFormat="1" ht="16.95" customHeight="1" x14ac:dyDescent="0.3">
      <c r="B69" s="289" t="s">
        <v>16</v>
      </c>
      <c r="C69" s="670">
        <v>177675</v>
      </c>
      <c r="D69" s="670">
        <v>49864</v>
      </c>
      <c r="E69" s="670">
        <v>3739027</v>
      </c>
      <c r="F69" s="670">
        <v>169822</v>
      </c>
      <c r="G69" s="670">
        <v>382971</v>
      </c>
      <c r="H69" s="310">
        <v>0</v>
      </c>
      <c r="I69" s="668">
        <f t="shared" si="2"/>
        <v>4519359</v>
      </c>
      <c r="J69" s="151"/>
    </row>
    <row r="70" spans="2:10" s="134" customFormat="1" ht="16.95" customHeight="1" x14ac:dyDescent="0.3">
      <c r="B70" s="289" t="s">
        <v>18</v>
      </c>
      <c r="C70" s="670">
        <v>1694702</v>
      </c>
      <c r="D70" s="670">
        <v>632869</v>
      </c>
      <c r="E70" s="670">
        <v>6002165</v>
      </c>
      <c r="F70" s="670">
        <v>2997014</v>
      </c>
      <c r="G70" s="670">
        <v>587314</v>
      </c>
      <c r="H70" s="310">
        <v>0</v>
      </c>
      <c r="I70" s="668">
        <f t="shared" si="2"/>
        <v>11914064</v>
      </c>
      <c r="J70" s="151"/>
    </row>
    <row r="71" spans="2:10" s="134" customFormat="1" ht="16.95" customHeight="1" x14ac:dyDescent="0.3">
      <c r="B71" s="289" t="s">
        <v>20</v>
      </c>
      <c r="C71" s="670">
        <v>432345</v>
      </c>
      <c r="D71" s="670">
        <v>80880</v>
      </c>
      <c r="E71" s="670">
        <v>3761448</v>
      </c>
      <c r="F71" s="670">
        <v>584277</v>
      </c>
      <c r="G71" s="670">
        <v>307862</v>
      </c>
      <c r="H71" s="310">
        <v>0</v>
      </c>
      <c r="I71" s="668">
        <f t="shared" si="2"/>
        <v>5166812</v>
      </c>
      <c r="J71" s="151"/>
    </row>
    <row r="72" spans="2:10" s="134" customFormat="1" ht="16.95" customHeight="1" x14ac:dyDescent="0.3">
      <c r="B72" s="289" t="s">
        <v>22</v>
      </c>
      <c r="C72" s="670">
        <v>743766</v>
      </c>
      <c r="D72" s="670">
        <v>47505</v>
      </c>
      <c r="E72" s="670">
        <v>5603023</v>
      </c>
      <c r="F72" s="310">
        <v>0</v>
      </c>
      <c r="G72" s="670">
        <v>168357</v>
      </c>
      <c r="H72" s="310">
        <v>0</v>
      </c>
      <c r="I72" s="668">
        <f t="shared" si="2"/>
        <v>6562651</v>
      </c>
      <c r="J72" s="151"/>
    </row>
    <row r="73" spans="2:10" s="134" customFormat="1" ht="16.95" customHeight="1" x14ac:dyDescent="0.3">
      <c r="B73" s="289" t="s">
        <v>24</v>
      </c>
      <c r="C73" s="670">
        <v>11830</v>
      </c>
      <c r="D73" s="670">
        <v>1002</v>
      </c>
      <c r="E73" s="670">
        <v>327773</v>
      </c>
      <c r="F73" s="670">
        <v>9100</v>
      </c>
      <c r="G73" s="670">
        <v>63365</v>
      </c>
      <c r="H73" s="310">
        <v>0</v>
      </c>
      <c r="I73" s="668">
        <f t="shared" si="2"/>
        <v>413070</v>
      </c>
      <c r="J73" s="151"/>
    </row>
    <row r="74" spans="2:10" s="134" customFormat="1" ht="16.95" customHeight="1" x14ac:dyDescent="0.3">
      <c r="B74" s="289" t="s">
        <v>34</v>
      </c>
      <c r="C74" s="670">
        <v>6567</v>
      </c>
      <c r="D74" s="670">
        <v>1597</v>
      </c>
      <c r="E74" s="670">
        <v>175572</v>
      </c>
      <c r="F74" s="670">
        <v>6322002</v>
      </c>
      <c r="G74" s="670">
        <v>105476</v>
      </c>
      <c r="H74" s="665">
        <v>6754134</v>
      </c>
      <c r="I74" s="668">
        <f t="shared" si="2"/>
        <v>13365348</v>
      </c>
      <c r="J74" s="151"/>
    </row>
    <row r="75" spans="2:10" s="134" customFormat="1" ht="16.95" customHeight="1" x14ac:dyDescent="0.3">
      <c r="B75" s="289" t="s">
        <v>26</v>
      </c>
      <c r="C75" s="670">
        <v>150616</v>
      </c>
      <c r="D75" s="670">
        <v>17846</v>
      </c>
      <c r="E75" s="670">
        <v>1622768</v>
      </c>
      <c r="F75" s="670">
        <v>134939</v>
      </c>
      <c r="G75" s="670">
        <v>101716</v>
      </c>
      <c r="H75" s="310">
        <v>0</v>
      </c>
      <c r="I75" s="668">
        <f t="shared" si="2"/>
        <v>2027885</v>
      </c>
      <c r="J75" s="151"/>
    </row>
    <row r="76" spans="2:10" s="134" customFormat="1" ht="16.95" customHeight="1" x14ac:dyDescent="0.3">
      <c r="B76" s="289" t="s">
        <v>28</v>
      </c>
      <c r="C76" s="670">
        <v>283004</v>
      </c>
      <c r="D76" s="670">
        <v>117960</v>
      </c>
      <c r="E76" s="670">
        <v>4646101</v>
      </c>
      <c r="F76" s="670">
        <v>156917</v>
      </c>
      <c r="G76" s="670">
        <v>430604</v>
      </c>
      <c r="H76" s="310">
        <v>0</v>
      </c>
      <c r="I76" s="668">
        <f t="shared" si="2"/>
        <v>5634586</v>
      </c>
      <c r="J76" s="151"/>
    </row>
    <row r="77" spans="2:10" s="134" customFormat="1" ht="16.95" customHeight="1" x14ac:dyDescent="0.3">
      <c r="B77" s="289" t="s">
        <v>30</v>
      </c>
      <c r="C77" s="670">
        <v>9557</v>
      </c>
      <c r="D77" s="744">
        <v>0</v>
      </c>
      <c r="E77" s="670">
        <v>598661</v>
      </c>
      <c r="F77" s="670">
        <v>16522</v>
      </c>
      <c r="G77" s="670">
        <v>243566</v>
      </c>
      <c r="H77" s="310">
        <v>0</v>
      </c>
      <c r="I77" s="668">
        <f t="shared" si="2"/>
        <v>868306</v>
      </c>
      <c r="J77" s="151"/>
    </row>
    <row r="78" spans="2:10" s="134" customFormat="1" ht="16.95" customHeight="1" x14ac:dyDescent="0.3">
      <c r="B78" s="289" t="s">
        <v>32</v>
      </c>
      <c r="C78" s="670">
        <v>1760687</v>
      </c>
      <c r="D78" s="670">
        <v>606270</v>
      </c>
      <c r="E78" s="670">
        <v>11443853</v>
      </c>
      <c r="F78" s="670">
        <v>4655476</v>
      </c>
      <c r="G78" s="670">
        <v>1915902</v>
      </c>
      <c r="H78" s="310">
        <v>0</v>
      </c>
      <c r="I78" s="668">
        <f t="shared" si="2"/>
        <v>20382188</v>
      </c>
      <c r="J78" s="151"/>
    </row>
    <row r="79" spans="2:10" s="134" customFormat="1" ht="16.95" customHeight="1" thickBot="1" x14ac:dyDescent="0.35">
      <c r="B79" s="653" t="s">
        <v>93</v>
      </c>
      <c r="C79" s="669">
        <f t="shared" ref="C79:H79" si="3">SUM(C65:C78)</f>
        <v>10373259</v>
      </c>
      <c r="D79" s="669">
        <f t="shared" si="3"/>
        <v>3077110</v>
      </c>
      <c r="E79" s="669">
        <f t="shared" si="3"/>
        <v>59814403</v>
      </c>
      <c r="F79" s="669">
        <f t="shared" si="3"/>
        <v>19960147</v>
      </c>
      <c r="G79" s="669">
        <f t="shared" si="3"/>
        <v>8926103</v>
      </c>
      <c r="H79" s="669">
        <f t="shared" si="3"/>
        <v>6754134</v>
      </c>
      <c r="I79" s="669">
        <f>SUM(C79:H79)</f>
        <v>108905156</v>
      </c>
      <c r="J79" s="151"/>
    </row>
    <row r="80" spans="2:10" s="134" customFormat="1" x14ac:dyDescent="0.3">
      <c r="B80" s="140"/>
      <c r="C80" s="140"/>
      <c r="D80" s="140"/>
      <c r="E80" s="140"/>
      <c r="F80" s="140"/>
      <c r="G80" s="140"/>
      <c r="H80" s="140"/>
      <c r="I80" s="140"/>
      <c r="J80" s="151"/>
    </row>
    <row r="81" spans="2:10" s="134" customFormat="1" x14ac:dyDescent="0.3">
      <c r="B81" s="140" t="s">
        <v>256</v>
      </c>
      <c r="C81" s="140"/>
      <c r="D81" s="140"/>
      <c r="E81" s="140"/>
      <c r="F81" s="140"/>
      <c r="G81" s="140"/>
      <c r="H81" s="140"/>
      <c r="I81" s="140"/>
      <c r="J81" s="151"/>
    </row>
    <row r="82" spans="2:10" s="134" customFormat="1" ht="13.8" thickBot="1" x14ac:dyDescent="0.35">
      <c r="B82" s="140"/>
      <c r="C82" s="140"/>
      <c r="D82" s="140"/>
      <c r="E82" s="140"/>
      <c r="F82" s="140"/>
      <c r="G82" s="140"/>
      <c r="H82" s="876" t="s">
        <v>218</v>
      </c>
      <c r="I82" s="876"/>
      <c r="J82" s="151"/>
    </row>
    <row r="83" spans="2:10" s="134" customFormat="1" ht="18" customHeight="1" thickBot="1" x14ac:dyDescent="0.35">
      <c r="B83" s="84" t="s">
        <v>250</v>
      </c>
      <c r="C83" s="84" t="s">
        <v>101</v>
      </c>
      <c r="D83" s="84" t="s">
        <v>102</v>
      </c>
      <c r="E83" s="84" t="s">
        <v>103</v>
      </c>
      <c r="F83" s="84" t="s">
        <v>104</v>
      </c>
      <c r="G83" s="84" t="s">
        <v>105</v>
      </c>
      <c r="H83" s="84" t="s">
        <v>251</v>
      </c>
      <c r="I83" s="84" t="s">
        <v>93</v>
      </c>
      <c r="J83" s="151"/>
    </row>
    <row r="84" spans="2:10" s="134" customFormat="1" ht="16.95" customHeight="1" x14ac:dyDescent="0.3">
      <c r="B84" s="288" t="s">
        <v>8</v>
      </c>
      <c r="C84" s="665">
        <v>2127864</v>
      </c>
      <c r="D84" s="665">
        <v>409268</v>
      </c>
      <c r="E84" s="665">
        <v>8823232</v>
      </c>
      <c r="F84" s="665">
        <v>1732397</v>
      </c>
      <c r="G84" s="665">
        <v>760068</v>
      </c>
      <c r="H84" s="310">
        <v>0</v>
      </c>
      <c r="I84" s="666">
        <f>SUM(C84:H84)</f>
        <v>13852829</v>
      </c>
      <c r="J84" s="151"/>
    </row>
    <row r="85" spans="2:10" s="134" customFormat="1" ht="16.95" customHeight="1" x14ac:dyDescent="0.3">
      <c r="B85" s="289" t="s">
        <v>10</v>
      </c>
      <c r="C85" s="665">
        <v>103133</v>
      </c>
      <c r="D85" s="665">
        <v>126199</v>
      </c>
      <c r="E85" s="665">
        <v>989159</v>
      </c>
      <c r="F85" s="665">
        <v>248746</v>
      </c>
      <c r="G85" s="665">
        <v>164428</v>
      </c>
      <c r="H85" s="310">
        <v>0</v>
      </c>
      <c r="I85" s="666">
        <f t="shared" ref="I85:I97" si="4">SUM(C85:H85)</f>
        <v>1631665</v>
      </c>
      <c r="J85" s="151"/>
    </row>
    <row r="86" spans="2:10" s="134" customFormat="1" ht="16.95" customHeight="1" x14ac:dyDescent="0.3">
      <c r="B86" s="289" t="s">
        <v>12</v>
      </c>
      <c r="C86" s="665">
        <v>1787601</v>
      </c>
      <c r="D86" s="665">
        <v>572539</v>
      </c>
      <c r="E86" s="665">
        <v>10854678</v>
      </c>
      <c r="F86" s="665">
        <v>2019630</v>
      </c>
      <c r="G86" s="665">
        <v>3446097</v>
      </c>
      <c r="H86" s="310">
        <v>0</v>
      </c>
      <c r="I86" s="666">
        <f t="shared" si="4"/>
        <v>18680545</v>
      </c>
      <c r="J86" s="151"/>
    </row>
    <row r="87" spans="2:10" s="134" customFormat="1" ht="16.95" customHeight="1" x14ac:dyDescent="0.3">
      <c r="B87" s="289" t="s">
        <v>14</v>
      </c>
      <c r="C87" s="665">
        <v>841295</v>
      </c>
      <c r="D87" s="665">
        <v>89276</v>
      </c>
      <c r="E87" s="665">
        <v>3027496</v>
      </c>
      <c r="F87" s="665">
        <v>628397</v>
      </c>
      <c r="G87" s="665">
        <v>222500</v>
      </c>
      <c r="H87" s="310">
        <v>0</v>
      </c>
      <c r="I87" s="666">
        <f t="shared" si="4"/>
        <v>4808964</v>
      </c>
      <c r="J87" s="151"/>
    </row>
    <row r="88" spans="2:10" s="134" customFormat="1" ht="16.95" customHeight="1" x14ac:dyDescent="0.3">
      <c r="B88" s="289" t="s">
        <v>16</v>
      </c>
      <c r="C88" s="665">
        <v>112481</v>
      </c>
      <c r="D88" s="665">
        <v>24882</v>
      </c>
      <c r="E88" s="665">
        <v>3771674</v>
      </c>
      <c r="F88" s="665">
        <v>107082</v>
      </c>
      <c r="G88" s="665">
        <v>258277</v>
      </c>
      <c r="H88" s="310">
        <v>0</v>
      </c>
      <c r="I88" s="666">
        <f t="shared" si="4"/>
        <v>4274396</v>
      </c>
      <c r="J88" s="151"/>
    </row>
    <row r="89" spans="2:10" s="134" customFormat="1" ht="16.95" customHeight="1" x14ac:dyDescent="0.3">
      <c r="B89" s="289" t="s">
        <v>18</v>
      </c>
      <c r="C89" s="665">
        <v>1231791</v>
      </c>
      <c r="D89" s="665">
        <v>486822</v>
      </c>
      <c r="E89" s="665">
        <v>6245582</v>
      </c>
      <c r="F89" s="665">
        <v>3279880</v>
      </c>
      <c r="G89" s="665">
        <v>693407</v>
      </c>
      <c r="H89" s="310">
        <v>0</v>
      </c>
      <c r="I89" s="666">
        <f t="shared" si="4"/>
        <v>11937482</v>
      </c>
      <c r="J89" s="151"/>
    </row>
    <row r="90" spans="2:10" s="134" customFormat="1" ht="16.95" customHeight="1" x14ac:dyDescent="0.3">
      <c r="B90" s="289" t="s">
        <v>20</v>
      </c>
      <c r="C90" s="665">
        <v>369036</v>
      </c>
      <c r="D90" s="665">
        <v>54680</v>
      </c>
      <c r="E90" s="665">
        <v>3491353</v>
      </c>
      <c r="F90" s="665">
        <v>472065</v>
      </c>
      <c r="G90" s="665">
        <v>196101</v>
      </c>
      <c r="H90" s="310">
        <v>0</v>
      </c>
      <c r="I90" s="666">
        <f t="shared" si="4"/>
        <v>4583235</v>
      </c>
      <c r="J90" s="151"/>
    </row>
    <row r="91" spans="2:10" s="134" customFormat="1" ht="16.95" customHeight="1" x14ac:dyDescent="0.3">
      <c r="B91" s="289" t="s">
        <v>22</v>
      </c>
      <c r="C91" s="665">
        <v>488696</v>
      </c>
      <c r="D91" s="665">
        <v>19482</v>
      </c>
      <c r="E91" s="665">
        <v>4980872</v>
      </c>
      <c r="F91" s="310">
        <v>0</v>
      </c>
      <c r="G91" s="665">
        <v>123844</v>
      </c>
      <c r="H91" s="310">
        <v>0</v>
      </c>
      <c r="I91" s="666">
        <f t="shared" si="4"/>
        <v>5612894</v>
      </c>
      <c r="J91" s="151"/>
    </row>
    <row r="92" spans="2:10" s="134" customFormat="1" ht="16.95" customHeight="1" x14ac:dyDescent="0.3">
      <c r="B92" s="289" t="s">
        <v>24</v>
      </c>
      <c r="C92" s="665">
        <v>3878</v>
      </c>
      <c r="D92" s="665">
        <v>752</v>
      </c>
      <c r="E92" s="665">
        <v>255779</v>
      </c>
      <c r="F92" s="665">
        <v>8297</v>
      </c>
      <c r="G92" s="665">
        <v>29289</v>
      </c>
      <c r="H92" s="310">
        <v>0</v>
      </c>
      <c r="I92" s="666">
        <f t="shared" si="4"/>
        <v>297995</v>
      </c>
      <c r="J92" s="151"/>
    </row>
    <row r="93" spans="2:10" s="134" customFormat="1" ht="16.95" customHeight="1" x14ac:dyDescent="0.3">
      <c r="B93" s="289" t="s">
        <v>34</v>
      </c>
      <c r="C93" s="665">
        <v>9420</v>
      </c>
      <c r="D93" s="665">
        <v>18684</v>
      </c>
      <c r="E93" s="665">
        <v>260600</v>
      </c>
      <c r="F93" s="665">
        <v>5516870</v>
      </c>
      <c r="G93" s="665">
        <v>157793</v>
      </c>
      <c r="H93" s="665">
        <v>6088496</v>
      </c>
      <c r="I93" s="666">
        <f t="shared" si="4"/>
        <v>12051863</v>
      </c>
      <c r="J93" s="151"/>
    </row>
    <row r="94" spans="2:10" s="134" customFormat="1" ht="16.95" customHeight="1" x14ac:dyDescent="0.3">
      <c r="B94" s="289" t="s">
        <v>26</v>
      </c>
      <c r="C94" s="665">
        <v>85608</v>
      </c>
      <c r="D94" s="665">
        <v>15229</v>
      </c>
      <c r="E94" s="665">
        <v>1346927</v>
      </c>
      <c r="F94" s="665">
        <v>95074</v>
      </c>
      <c r="G94" s="665">
        <v>85315</v>
      </c>
      <c r="H94" s="310">
        <v>0</v>
      </c>
      <c r="I94" s="666">
        <f t="shared" si="4"/>
        <v>1628153</v>
      </c>
      <c r="J94" s="151"/>
    </row>
    <row r="95" spans="2:10" s="134" customFormat="1" ht="16.95" customHeight="1" x14ac:dyDescent="0.3">
      <c r="B95" s="289" t="s">
        <v>28</v>
      </c>
      <c r="C95" s="665">
        <v>301878</v>
      </c>
      <c r="D95" s="665">
        <v>41365</v>
      </c>
      <c r="E95" s="665">
        <v>4912944</v>
      </c>
      <c r="F95" s="665">
        <v>159001</v>
      </c>
      <c r="G95" s="665">
        <v>271570</v>
      </c>
      <c r="H95" s="310">
        <v>0</v>
      </c>
      <c r="I95" s="666">
        <f t="shared" si="4"/>
        <v>5686758</v>
      </c>
      <c r="J95" s="151"/>
    </row>
    <row r="96" spans="2:10" s="134" customFormat="1" ht="16.95" customHeight="1" x14ac:dyDescent="0.3">
      <c r="B96" s="289" t="s">
        <v>30</v>
      </c>
      <c r="C96" s="665">
        <v>8003</v>
      </c>
      <c r="D96" s="665">
        <v>0</v>
      </c>
      <c r="E96" s="665">
        <v>728921</v>
      </c>
      <c r="F96" s="665">
        <v>25769</v>
      </c>
      <c r="G96" s="665">
        <v>84424</v>
      </c>
      <c r="H96" s="310">
        <v>0</v>
      </c>
      <c r="I96" s="666">
        <f t="shared" si="4"/>
        <v>847117</v>
      </c>
      <c r="J96" s="151"/>
    </row>
    <row r="97" spans="1:10" s="134" customFormat="1" ht="16.95" customHeight="1" x14ac:dyDescent="0.3">
      <c r="B97" s="289" t="s">
        <v>32</v>
      </c>
      <c r="C97" s="665">
        <v>1417574</v>
      </c>
      <c r="D97" s="665">
        <v>417296</v>
      </c>
      <c r="E97" s="665">
        <v>11586993</v>
      </c>
      <c r="F97" s="665">
        <v>4584377</v>
      </c>
      <c r="G97" s="665">
        <v>1364655</v>
      </c>
      <c r="H97" s="310">
        <v>0</v>
      </c>
      <c r="I97" s="666">
        <f t="shared" si="4"/>
        <v>19370895</v>
      </c>
      <c r="J97" s="151"/>
    </row>
    <row r="98" spans="1:10" s="134" customFormat="1" ht="16.95" customHeight="1" thickBot="1" x14ac:dyDescent="0.35">
      <c r="B98" s="653" t="s">
        <v>93</v>
      </c>
      <c r="C98" s="667">
        <f t="shared" ref="C98:H98" si="5">SUM(C84:C97)</f>
        <v>8888258</v>
      </c>
      <c r="D98" s="667">
        <f t="shared" si="5"/>
        <v>2276474</v>
      </c>
      <c r="E98" s="667">
        <f t="shared" si="5"/>
        <v>61276210</v>
      </c>
      <c r="F98" s="667">
        <f t="shared" si="5"/>
        <v>18877585</v>
      </c>
      <c r="G98" s="667">
        <f t="shared" si="5"/>
        <v>7857768</v>
      </c>
      <c r="H98" s="667">
        <f t="shared" si="5"/>
        <v>6088496</v>
      </c>
      <c r="I98" s="667">
        <f>SUM(C98:H98)</f>
        <v>105264791</v>
      </c>
      <c r="J98" s="151"/>
    </row>
    <row r="99" spans="1:10" s="134" customFormat="1" x14ac:dyDescent="0.3">
      <c r="B99" s="141"/>
      <c r="C99" s="154"/>
      <c r="D99" s="154"/>
      <c r="E99" s="154"/>
      <c r="F99" s="154"/>
      <c r="G99" s="154"/>
      <c r="H99" s="154"/>
      <c r="I99" s="154"/>
      <c r="J99" s="151"/>
    </row>
    <row r="100" spans="1:10" s="134" customFormat="1" x14ac:dyDescent="0.3">
      <c r="B100" s="141"/>
      <c r="C100" s="154"/>
      <c r="D100" s="154"/>
      <c r="E100" s="154"/>
      <c r="F100" s="154"/>
      <c r="G100" s="154"/>
      <c r="H100" s="154"/>
      <c r="I100" s="154"/>
      <c r="J100" s="151"/>
    </row>
    <row r="101" spans="1:10" s="134" customFormat="1" x14ac:dyDescent="0.3">
      <c r="B101" s="141"/>
      <c r="C101" s="154"/>
      <c r="D101" s="154"/>
      <c r="E101" s="154"/>
      <c r="F101" s="154"/>
      <c r="G101" s="154"/>
      <c r="H101" s="154"/>
      <c r="I101" s="154"/>
      <c r="J101" s="151"/>
    </row>
    <row r="102" spans="1:10" s="134" customFormat="1" x14ac:dyDescent="0.3">
      <c r="B102" s="141"/>
      <c r="C102" s="154"/>
      <c r="D102" s="154"/>
      <c r="E102" s="154"/>
      <c r="F102" s="154"/>
      <c r="G102" s="154"/>
      <c r="H102" s="154"/>
      <c r="I102" s="772"/>
      <c r="J102" s="151"/>
    </row>
    <row r="103" spans="1:10" s="134" customFormat="1" x14ac:dyDescent="0.3">
      <c r="B103" s="140"/>
      <c r="I103" s="135"/>
      <c r="J103" s="151"/>
    </row>
    <row r="104" spans="1:10" x14ac:dyDescent="0.3">
      <c r="B104" s="140"/>
      <c r="C104" s="156"/>
      <c r="D104" s="156"/>
      <c r="E104" s="156"/>
      <c r="F104" s="156"/>
      <c r="G104" s="156"/>
      <c r="H104" s="156"/>
      <c r="I104" s="157">
        <v>71</v>
      </c>
    </row>
    <row r="105" spans="1:10" x14ac:dyDescent="0.3">
      <c r="B105" s="140"/>
      <c r="C105" s="156"/>
      <c r="D105" s="156"/>
      <c r="E105" s="156"/>
      <c r="F105" s="156"/>
      <c r="G105" s="156"/>
      <c r="H105" s="156"/>
      <c r="I105" s="157"/>
    </row>
    <row r="106" spans="1:10" s="134" customFormat="1" ht="14.4" x14ac:dyDescent="0.3">
      <c r="A106"/>
      <c r="B106"/>
      <c r="C106"/>
      <c r="D106"/>
      <c r="E106"/>
      <c r="F106"/>
      <c r="G106"/>
      <c r="H106"/>
      <c r="I106"/>
      <c r="J106"/>
    </row>
    <row r="107" spans="1:10" ht="14.4" x14ac:dyDescent="0.3">
      <c r="A107"/>
      <c r="B107"/>
      <c r="C107"/>
      <c r="D107"/>
      <c r="E107"/>
      <c r="F107"/>
      <c r="G107"/>
      <c r="H107"/>
      <c r="I107"/>
      <c r="J107"/>
    </row>
    <row r="108" spans="1:10" ht="14.4" x14ac:dyDescent="0.3">
      <c r="A108"/>
      <c r="B108"/>
      <c r="C108"/>
      <c r="D108"/>
      <c r="E108"/>
      <c r="F108"/>
      <c r="G108"/>
      <c r="H108"/>
      <c r="I108"/>
      <c r="J108"/>
    </row>
    <row r="109" spans="1:10" ht="14.4" x14ac:dyDescent="0.3">
      <c r="A109"/>
      <c r="B109"/>
      <c r="C109"/>
      <c r="D109"/>
      <c r="E109"/>
      <c r="F109"/>
      <c r="G109"/>
      <c r="H109"/>
      <c r="I109"/>
      <c r="J109"/>
    </row>
    <row r="110" spans="1:10" ht="14.4" x14ac:dyDescent="0.3">
      <c r="A110"/>
      <c r="B110"/>
      <c r="C110"/>
      <c r="D110"/>
      <c r="E110"/>
      <c r="F110"/>
      <c r="G110"/>
      <c r="H110"/>
      <c r="I110"/>
      <c r="J110"/>
    </row>
    <row r="111" spans="1:10" ht="14.4" x14ac:dyDescent="0.3">
      <c r="A111"/>
      <c r="B111"/>
      <c r="C111"/>
      <c r="D111"/>
      <c r="E111"/>
      <c r="F111"/>
      <c r="G111"/>
      <c r="H111"/>
      <c r="I111"/>
      <c r="J111"/>
    </row>
    <row r="112" spans="1:10" ht="14.4" x14ac:dyDescent="0.3">
      <c r="A112"/>
      <c r="B112"/>
      <c r="C112"/>
      <c r="D112"/>
      <c r="E112"/>
      <c r="F112"/>
      <c r="G112"/>
      <c r="H112"/>
      <c r="I112"/>
      <c r="J112"/>
    </row>
    <row r="113" spans="1:10" ht="14.4" x14ac:dyDescent="0.3">
      <c r="A113"/>
      <c r="B113"/>
      <c r="C113"/>
      <c r="D113"/>
      <c r="E113"/>
      <c r="F113"/>
      <c r="G113"/>
      <c r="H113"/>
      <c r="I113"/>
      <c r="J113"/>
    </row>
    <row r="114" spans="1:10" ht="14.4" x14ac:dyDescent="0.3">
      <c r="A114"/>
      <c r="B114"/>
      <c r="C114"/>
      <c r="D114"/>
      <c r="E114"/>
      <c r="F114"/>
      <c r="G114"/>
      <c r="H114"/>
      <c r="I114"/>
      <c r="J114"/>
    </row>
    <row r="115" spans="1:10" ht="14.4" x14ac:dyDescent="0.3">
      <c r="A115"/>
      <c r="B115"/>
      <c r="C115"/>
      <c r="D115"/>
      <c r="E115"/>
      <c r="F115"/>
      <c r="G115"/>
      <c r="H115"/>
      <c r="I115"/>
      <c r="J115"/>
    </row>
    <row r="116" spans="1:10" ht="14.4" x14ac:dyDescent="0.3">
      <c r="A116"/>
      <c r="B116"/>
      <c r="C116"/>
      <c r="D116"/>
      <c r="E116"/>
      <c r="F116"/>
      <c r="G116"/>
      <c r="H116"/>
      <c r="I116"/>
      <c r="J116"/>
    </row>
    <row r="117" spans="1:10" ht="14.4" x14ac:dyDescent="0.3">
      <c r="A117"/>
      <c r="B117"/>
      <c r="C117"/>
      <c r="D117"/>
      <c r="E117"/>
      <c r="F117"/>
      <c r="G117"/>
      <c r="H117"/>
      <c r="I117"/>
      <c r="J117"/>
    </row>
    <row r="118" spans="1:10" ht="14.4" x14ac:dyDescent="0.3">
      <c r="A118"/>
      <c r="B118"/>
      <c r="C118"/>
      <c r="D118"/>
      <c r="E118"/>
      <c r="F118"/>
      <c r="G118"/>
      <c r="H118"/>
      <c r="I118"/>
      <c r="J118"/>
    </row>
    <row r="119" spans="1:10" ht="14.4" x14ac:dyDescent="0.3">
      <c r="A119"/>
      <c r="B119"/>
      <c r="C119"/>
      <c r="D119"/>
      <c r="E119"/>
      <c r="F119"/>
      <c r="G119"/>
      <c r="H119"/>
      <c r="I119"/>
      <c r="J119"/>
    </row>
    <row r="120" spans="1:10" ht="14.4" x14ac:dyDescent="0.3">
      <c r="A120"/>
      <c r="B120"/>
      <c r="C120"/>
      <c r="D120"/>
      <c r="E120"/>
      <c r="F120"/>
      <c r="G120"/>
      <c r="H120"/>
      <c r="I120"/>
      <c r="J120"/>
    </row>
    <row r="121" spans="1:10" ht="14.4" x14ac:dyDescent="0.3">
      <c r="A121"/>
      <c r="B121"/>
      <c r="C121"/>
      <c r="D121"/>
      <c r="E121"/>
      <c r="F121"/>
      <c r="G121"/>
      <c r="H121"/>
      <c r="I121"/>
      <c r="J121"/>
    </row>
    <row r="122" spans="1:10" ht="14.4" x14ac:dyDescent="0.3">
      <c r="A122"/>
      <c r="B122"/>
      <c r="C122"/>
      <c r="D122"/>
      <c r="E122"/>
      <c r="F122"/>
      <c r="G122"/>
      <c r="H122"/>
      <c r="I122"/>
      <c r="J122"/>
    </row>
    <row r="123" spans="1:10" ht="14.4" x14ac:dyDescent="0.3">
      <c r="A123"/>
      <c r="B123"/>
      <c r="C123"/>
      <c r="D123"/>
      <c r="E123"/>
      <c r="F123"/>
      <c r="G123"/>
      <c r="H123"/>
      <c r="I123"/>
      <c r="J123"/>
    </row>
    <row r="124" spans="1:10" ht="14.4" x14ac:dyDescent="0.3">
      <c r="A124"/>
      <c r="B124"/>
      <c r="C124"/>
      <c r="D124"/>
      <c r="E124"/>
      <c r="F124"/>
      <c r="G124"/>
      <c r="H124"/>
      <c r="I124"/>
      <c r="J124"/>
    </row>
    <row r="125" spans="1:10" ht="14.4" x14ac:dyDescent="0.3">
      <c r="A125"/>
      <c r="B125"/>
      <c r="C125"/>
      <c r="D125"/>
      <c r="E125"/>
      <c r="F125"/>
      <c r="G125"/>
      <c r="H125"/>
      <c r="I125"/>
      <c r="J125"/>
    </row>
    <row r="126" spans="1:10" ht="14.4" x14ac:dyDescent="0.3">
      <c r="A126"/>
      <c r="B126"/>
      <c r="C126"/>
      <c r="D126"/>
      <c r="E126"/>
      <c r="F126"/>
      <c r="G126"/>
      <c r="H126"/>
      <c r="I126"/>
      <c r="J126"/>
    </row>
    <row r="127" spans="1:10" x14ac:dyDescent="0.3">
      <c r="B127" s="140"/>
      <c r="C127" s="156"/>
      <c r="D127" s="156"/>
      <c r="E127" s="156"/>
      <c r="F127" s="156"/>
      <c r="G127" s="156"/>
      <c r="H127" s="156"/>
      <c r="I127" s="156"/>
    </row>
    <row r="128" spans="1:10" x14ac:dyDescent="0.3">
      <c r="B128" s="881"/>
      <c r="C128" s="881"/>
      <c r="D128" s="881"/>
      <c r="E128" s="881"/>
      <c r="F128" s="881"/>
      <c r="G128" s="881"/>
      <c r="H128" s="156"/>
      <c r="I128" s="156"/>
    </row>
    <row r="129" spans="2:9" x14ac:dyDescent="0.3">
      <c r="B129" s="140"/>
      <c r="C129" s="156"/>
      <c r="D129" s="156"/>
      <c r="E129" s="156"/>
      <c r="F129" s="156"/>
      <c r="G129" s="156"/>
      <c r="H129" s="882"/>
      <c r="I129" s="882"/>
    </row>
    <row r="130" spans="2:9" x14ac:dyDescent="0.3">
      <c r="B130" s="883"/>
      <c r="C130" s="878"/>
      <c r="D130" s="884"/>
      <c r="E130" s="884"/>
      <c r="F130" s="878"/>
      <c r="G130" s="878"/>
      <c r="H130" s="878"/>
      <c r="I130" s="878"/>
    </row>
    <row r="131" spans="2:9" x14ac:dyDescent="0.3">
      <c r="B131" s="883"/>
      <c r="C131" s="878"/>
      <c r="D131" s="884"/>
      <c r="E131" s="884"/>
      <c r="F131" s="878"/>
      <c r="G131" s="878"/>
      <c r="H131" s="878"/>
      <c r="I131" s="878"/>
    </row>
    <row r="132" spans="2:9" x14ac:dyDescent="0.3">
      <c r="B132" s="883"/>
      <c r="C132" s="878"/>
      <c r="D132" s="884"/>
      <c r="E132" s="884"/>
      <c r="F132" s="878"/>
      <c r="G132" s="878"/>
      <c r="H132" s="878"/>
      <c r="I132" s="878"/>
    </row>
    <row r="133" spans="2:9" x14ac:dyDescent="0.3">
      <c r="C133" s="148"/>
      <c r="D133" s="148"/>
      <c r="E133" s="148"/>
      <c r="F133" s="148"/>
      <c r="G133" s="148"/>
      <c r="H133" s="148"/>
      <c r="I133" s="132"/>
    </row>
    <row r="134" spans="2:9" x14ac:dyDescent="0.3">
      <c r="B134" s="135"/>
      <c r="C134" s="148"/>
      <c r="D134" s="148"/>
      <c r="E134" s="148"/>
      <c r="F134" s="148"/>
      <c r="G134" s="148"/>
      <c r="H134" s="148"/>
      <c r="I134" s="132"/>
    </row>
    <row r="135" spans="2:9" x14ac:dyDescent="0.3">
      <c r="B135" s="135"/>
      <c r="C135" s="148"/>
      <c r="D135" s="148"/>
      <c r="E135" s="148"/>
      <c r="F135" s="148"/>
      <c r="G135" s="148"/>
      <c r="H135" s="148"/>
      <c r="I135" s="132"/>
    </row>
    <row r="136" spans="2:9" x14ac:dyDescent="0.3">
      <c r="C136" s="148"/>
      <c r="D136" s="148"/>
      <c r="E136" s="148"/>
      <c r="F136" s="148"/>
      <c r="G136" s="148"/>
      <c r="H136" s="148"/>
      <c r="I136" s="132"/>
    </row>
    <row r="137" spans="2:9" x14ac:dyDescent="0.3">
      <c r="B137" s="135"/>
      <c r="C137" s="148"/>
      <c r="D137" s="148"/>
      <c r="E137" s="148"/>
      <c r="F137" s="148"/>
      <c r="G137" s="148"/>
      <c r="H137" s="148"/>
      <c r="I137" s="132"/>
    </row>
    <row r="138" spans="2:9" x14ac:dyDescent="0.3">
      <c r="B138" s="135"/>
      <c r="C138" s="148"/>
      <c r="D138" s="148"/>
      <c r="E138" s="148"/>
      <c r="F138" s="148"/>
      <c r="G138" s="148"/>
      <c r="H138" s="148"/>
      <c r="I138" s="132"/>
    </row>
    <row r="139" spans="2:9" x14ac:dyDescent="0.3">
      <c r="B139" s="135"/>
      <c r="C139" s="148"/>
      <c r="D139" s="148"/>
      <c r="E139" s="148"/>
      <c r="F139" s="148"/>
      <c r="G139" s="148"/>
      <c r="H139" s="148"/>
      <c r="I139" s="132"/>
    </row>
    <row r="140" spans="2:9" x14ac:dyDescent="0.3">
      <c r="B140" s="135"/>
      <c r="C140" s="148"/>
      <c r="D140" s="148"/>
      <c r="E140" s="148"/>
      <c r="F140" s="148"/>
      <c r="G140" s="148"/>
      <c r="H140" s="148"/>
      <c r="I140" s="132"/>
    </row>
    <row r="141" spans="2:9" x14ac:dyDescent="0.3">
      <c r="B141" s="135"/>
      <c r="C141" s="148"/>
      <c r="D141" s="148"/>
      <c r="E141" s="148"/>
      <c r="F141" s="148"/>
      <c r="G141" s="148"/>
      <c r="H141" s="148"/>
      <c r="I141" s="132"/>
    </row>
    <row r="142" spans="2:9" x14ac:dyDescent="0.3">
      <c r="B142" s="135"/>
      <c r="C142" s="148"/>
      <c r="D142" s="148"/>
      <c r="E142" s="148"/>
      <c r="F142" s="148"/>
      <c r="G142" s="148"/>
      <c r="H142" s="148"/>
      <c r="I142" s="132"/>
    </row>
    <row r="143" spans="2:9" x14ac:dyDescent="0.3">
      <c r="B143" s="135"/>
      <c r="C143" s="148"/>
      <c r="D143" s="148"/>
      <c r="E143" s="148"/>
      <c r="F143" s="148"/>
      <c r="G143" s="148"/>
      <c r="H143" s="148"/>
      <c r="I143" s="132"/>
    </row>
    <row r="144" spans="2:9" x14ac:dyDescent="0.3">
      <c r="C144" s="148"/>
      <c r="D144" s="148"/>
      <c r="E144" s="148"/>
      <c r="F144" s="148"/>
      <c r="G144" s="148"/>
      <c r="H144" s="148"/>
      <c r="I144" s="132"/>
    </row>
    <row r="145" spans="1:9" x14ac:dyDescent="0.3">
      <c r="C145" s="148"/>
      <c r="D145" s="148"/>
      <c r="E145" s="148"/>
      <c r="F145" s="148"/>
      <c r="G145" s="148"/>
      <c r="H145" s="148"/>
      <c r="I145" s="132"/>
    </row>
    <row r="146" spans="1:9" x14ac:dyDescent="0.3">
      <c r="C146" s="148"/>
      <c r="D146" s="148"/>
      <c r="E146" s="148"/>
      <c r="F146" s="148"/>
      <c r="G146" s="148"/>
      <c r="H146" s="148"/>
      <c r="I146" s="132"/>
    </row>
    <row r="147" spans="1:9" x14ac:dyDescent="0.3">
      <c r="C147" s="148"/>
      <c r="D147" s="148"/>
      <c r="E147" s="148"/>
      <c r="F147" s="148"/>
      <c r="G147" s="148"/>
      <c r="H147" s="148"/>
      <c r="I147" s="132"/>
    </row>
    <row r="148" spans="1:9" x14ac:dyDescent="0.3">
      <c r="B148" s="135"/>
      <c r="C148" s="148"/>
      <c r="D148" s="148"/>
      <c r="E148" s="148"/>
      <c r="F148" s="148"/>
      <c r="G148" s="148"/>
      <c r="H148" s="148"/>
      <c r="I148" s="132"/>
    </row>
    <row r="149" spans="1:9" x14ac:dyDescent="0.3">
      <c r="B149" s="140"/>
      <c r="C149" s="156"/>
      <c r="D149" s="156"/>
      <c r="E149" s="156"/>
      <c r="F149" s="156"/>
      <c r="G149" s="156"/>
      <c r="H149" s="156"/>
      <c r="I149" s="156"/>
    </row>
    <row r="150" spans="1:9" x14ac:dyDescent="0.3">
      <c r="B150" s="140"/>
      <c r="C150" s="156"/>
      <c r="D150" s="156"/>
      <c r="E150" s="156"/>
      <c r="F150" s="156"/>
      <c r="G150" s="156"/>
      <c r="H150" s="156"/>
      <c r="I150" s="132"/>
    </row>
    <row r="151" spans="1:9" x14ac:dyDescent="0.3">
      <c r="B151" s="140"/>
      <c r="C151" s="156"/>
      <c r="D151" s="156"/>
      <c r="E151" s="156"/>
      <c r="F151" s="156"/>
      <c r="G151" s="156"/>
      <c r="H151" s="156"/>
      <c r="I151" s="148"/>
    </row>
    <row r="152" spans="1:9" x14ac:dyDescent="0.3">
      <c r="B152" s="140"/>
      <c r="C152" s="156"/>
      <c r="D152" s="156"/>
      <c r="E152" s="156"/>
      <c r="F152" s="156"/>
      <c r="G152" s="156"/>
      <c r="H152" s="156"/>
      <c r="I152" s="156"/>
    </row>
    <row r="153" spans="1:9" x14ac:dyDescent="0.3">
      <c r="B153" s="140"/>
      <c r="C153" s="156"/>
      <c r="D153" s="156"/>
      <c r="E153" s="156"/>
      <c r="F153" s="156"/>
      <c r="G153" s="156"/>
      <c r="H153" s="156"/>
      <c r="I153" s="156"/>
    </row>
    <row r="154" spans="1:9" x14ac:dyDescent="0.3">
      <c r="B154" s="140"/>
      <c r="C154" s="156"/>
      <c r="D154" s="156"/>
      <c r="E154" s="156"/>
      <c r="F154" s="156"/>
      <c r="G154" s="156"/>
      <c r="H154" s="156"/>
      <c r="I154" s="148"/>
    </row>
    <row r="155" spans="1:9" x14ac:dyDescent="0.3">
      <c r="B155" s="135"/>
    </row>
    <row r="156" spans="1:9" ht="14.4" x14ac:dyDescent="0.3">
      <c r="A156" s="158"/>
      <c r="C156" s="158"/>
      <c r="D156" s="158"/>
      <c r="E156" s="158"/>
      <c r="F156" s="158"/>
      <c r="G156" s="158"/>
      <c r="H156" s="158"/>
      <c r="I156" s="158"/>
    </row>
    <row r="157" spans="1:9" ht="14.4" x14ac:dyDescent="0.3">
      <c r="A157" s="158"/>
      <c r="B157" s="158"/>
      <c r="C157" s="158"/>
      <c r="D157" s="158"/>
      <c r="E157" s="158"/>
      <c r="F157" s="158"/>
      <c r="G157" s="158"/>
      <c r="H157" s="158"/>
      <c r="I157" s="158"/>
    </row>
    <row r="158" spans="1:9" ht="14.4" x14ac:dyDescent="0.3">
      <c r="A158" s="158"/>
      <c r="B158" s="158"/>
      <c r="C158" s="158"/>
      <c r="D158" s="158"/>
      <c r="E158" s="158"/>
      <c r="F158" s="158"/>
      <c r="G158" s="158"/>
      <c r="H158" s="158"/>
      <c r="I158" s="158"/>
    </row>
    <row r="159" spans="1:9" ht="14.4" x14ac:dyDescent="0.3">
      <c r="A159" s="158"/>
      <c r="B159" s="158"/>
      <c r="C159" s="158"/>
      <c r="D159" s="158"/>
      <c r="E159" s="158"/>
      <c r="F159" s="158"/>
      <c r="G159" s="158"/>
      <c r="H159" s="158"/>
      <c r="I159" s="158"/>
    </row>
    <row r="160" spans="1:9" ht="14.4" x14ac:dyDescent="0.3">
      <c r="A160" s="158"/>
      <c r="B160" s="158"/>
      <c r="C160" s="158"/>
      <c r="D160" s="158"/>
      <c r="E160" s="158"/>
      <c r="F160" s="158"/>
      <c r="G160" s="158"/>
      <c r="H160" s="158"/>
      <c r="I160" s="158"/>
    </row>
    <row r="161" spans="1:9" ht="14.4" x14ac:dyDescent="0.3">
      <c r="A161" s="158"/>
      <c r="B161" s="158"/>
      <c r="C161" s="158"/>
      <c r="D161" s="158"/>
      <c r="E161" s="158"/>
      <c r="F161" s="158"/>
      <c r="G161" s="158"/>
      <c r="H161" s="158"/>
      <c r="I161" s="158"/>
    </row>
    <row r="162" spans="1:9" ht="14.4" x14ac:dyDescent="0.3">
      <c r="A162" s="158"/>
      <c r="B162" s="158"/>
      <c r="C162" s="158"/>
      <c r="D162" s="158"/>
      <c r="E162" s="158"/>
      <c r="F162" s="158"/>
      <c r="G162" s="158"/>
      <c r="H162" s="158"/>
      <c r="I162" s="158"/>
    </row>
    <row r="163" spans="1:9" ht="14.4" x14ac:dyDescent="0.3">
      <c r="A163" s="158"/>
      <c r="B163" s="158"/>
      <c r="C163" s="158"/>
      <c r="D163" s="158"/>
      <c r="E163" s="158"/>
      <c r="F163" s="158"/>
      <c r="G163" s="158"/>
      <c r="H163" s="158"/>
      <c r="I163" s="158"/>
    </row>
    <row r="164" spans="1:9" ht="14.4" x14ac:dyDescent="0.3">
      <c r="A164" s="158"/>
      <c r="B164" s="158"/>
      <c r="C164" s="158"/>
      <c r="D164" s="158"/>
      <c r="E164" s="158"/>
      <c r="F164" s="158"/>
      <c r="G164" s="158"/>
      <c r="H164" s="158"/>
      <c r="I164" s="158"/>
    </row>
    <row r="165" spans="1:9" ht="14.4" x14ac:dyDescent="0.3">
      <c r="A165" s="158"/>
      <c r="B165" s="158"/>
      <c r="C165" s="158"/>
      <c r="D165" s="158"/>
      <c r="E165" s="158"/>
      <c r="F165" s="158"/>
      <c r="G165" s="158"/>
      <c r="H165" s="158"/>
      <c r="I165" s="158"/>
    </row>
    <row r="166" spans="1:9" ht="14.4" x14ac:dyDescent="0.3">
      <c r="A166" s="158"/>
      <c r="B166" s="158"/>
      <c r="C166" s="158"/>
      <c r="D166" s="158"/>
      <c r="E166" s="158"/>
      <c r="F166" s="158"/>
      <c r="G166" s="158"/>
      <c r="H166" s="158"/>
      <c r="I166" s="158"/>
    </row>
    <row r="167" spans="1:9" ht="14.4" x14ac:dyDescent="0.3">
      <c r="A167" s="158"/>
      <c r="B167" s="158"/>
      <c r="C167" s="158"/>
      <c r="D167" s="158"/>
      <c r="E167" s="158"/>
      <c r="F167" s="158"/>
      <c r="G167" s="158"/>
      <c r="H167" s="158"/>
      <c r="I167" s="158"/>
    </row>
    <row r="168" spans="1:9" ht="14.4" x14ac:dyDescent="0.3">
      <c r="A168" s="158"/>
      <c r="B168" s="158"/>
      <c r="C168" s="158"/>
      <c r="D168" s="158"/>
      <c r="E168" s="158"/>
      <c r="F168" s="158"/>
      <c r="G168" s="158"/>
      <c r="H168" s="158"/>
      <c r="I168" s="158"/>
    </row>
    <row r="169" spans="1:9" ht="14.4" x14ac:dyDescent="0.3">
      <c r="A169" s="158"/>
      <c r="B169" s="158"/>
      <c r="C169" s="158"/>
      <c r="D169" s="158"/>
      <c r="E169" s="158"/>
      <c r="F169" s="158"/>
      <c r="G169" s="158"/>
      <c r="H169" s="158"/>
      <c r="I169" s="158"/>
    </row>
    <row r="170" spans="1:9" ht="14.4" x14ac:dyDescent="0.3">
      <c r="A170" s="158"/>
      <c r="B170" s="158"/>
      <c r="C170" s="158"/>
      <c r="D170" s="158"/>
      <c r="E170" s="158"/>
      <c r="F170" s="158"/>
      <c r="G170" s="158"/>
      <c r="H170" s="158"/>
      <c r="I170" s="158"/>
    </row>
    <row r="171" spans="1:9" ht="14.4" x14ac:dyDescent="0.3">
      <c r="A171" s="158"/>
      <c r="B171" s="158"/>
      <c r="C171" s="158"/>
      <c r="D171" s="158"/>
      <c r="E171" s="158"/>
      <c r="F171" s="158"/>
      <c r="G171" s="158"/>
      <c r="H171" s="158"/>
      <c r="I171" s="158"/>
    </row>
    <row r="172" spans="1:9" ht="14.4" x14ac:dyDescent="0.3">
      <c r="A172" s="158"/>
      <c r="B172" s="158"/>
      <c r="C172" s="158"/>
      <c r="D172" s="158"/>
      <c r="E172" s="158"/>
      <c r="F172" s="158"/>
      <c r="G172" s="158"/>
      <c r="H172" s="158"/>
      <c r="I172" s="158"/>
    </row>
    <row r="173" spans="1:9" ht="14.4" x14ac:dyDescent="0.3">
      <c r="A173" s="158"/>
      <c r="B173" s="158"/>
      <c r="C173" s="158"/>
      <c r="D173" s="158"/>
      <c r="E173" s="158"/>
      <c r="F173" s="158"/>
      <c r="G173" s="158"/>
      <c r="H173" s="158"/>
      <c r="I173" s="158"/>
    </row>
    <row r="174" spans="1:9" ht="14.4" x14ac:dyDescent="0.3">
      <c r="A174" s="158"/>
      <c r="B174" s="158"/>
      <c r="C174" s="158"/>
      <c r="D174" s="158"/>
      <c r="E174" s="158"/>
      <c r="F174" s="158"/>
      <c r="G174" s="158"/>
      <c r="H174" s="158"/>
      <c r="I174" s="158"/>
    </row>
    <row r="175" spans="1:9" ht="14.4" x14ac:dyDescent="0.3">
      <c r="A175" s="158"/>
      <c r="B175" s="158"/>
      <c r="C175" s="158"/>
      <c r="D175" s="158"/>
      <c r="E175" s="158"/>
      <c r="F175" s="158"/>
      <c r="G175" s="158"/>
      <c r="H175" s="158"/>
      <c r="I175" s="158"/>
    </row>
    <row r="176" spans="1:9" ht="14.4" x14ac:dyDescent="0.3">
      <c r="A176" s="158"/>
      <c r="B176" s="158"/>
      <c r="C176" s="158"/>
      <c r="D176" s="158"/>
      <c r="E176" s="158"/>
      <c r="F176" s="158"/>
      <c r="G176" s="158"/>
      <c r="H176" s="158"/>
      <c r="I176" s="158"/>
    </row>
    <row r="177" spans="1:10" ht="14.4" x14ac:dyDescent="0.3">
      <c r="A177" s="158"/>
      <c r="B177" s="158"/>
      <c r="C177" s="158"/>
      <c r="D177" s="158"/>
      <c r="E177" s="158"/>
      <c r="F177" s="158"/>
      <c r="G177" s="158"/>
      <c r="H177" s="158"/>
      <c r="I177" s="158"/>
    </row>
    <row r="178" spans="1:10" ht="14.4" x14ac:dyDescent="0.3">
      <c r="A178" s="158"/>
      <c r="B178" s="158"/>
      <c r="C178" s="158"/>
      <c r="D178" s="158"/>
      <c r="E178" s="158"/>
      <c r="F178" s="158"/>
      <c r="G178" s="158"/>
      <c r="H178" s="158"/>
      <c r="I178" s="158"/>
    </row>
    <row r="179" spans="1:10" ht="14.4" x14ac:dyDescent="0.3">
      <c r="A179" s="158"/>
      <c r="B179" s="158"/>
      <c r="C179" s="158"/>
      <c r="D179" s="158"/>
      <c r="E179" s="158"/>
      <c r="F179" s="158"/>
      <c r="G179" s="158"/>
      <c r="H179" s="158"/>
      <c r="I179" s="158"/>
    </row>
    <row r="180" spans="1:10" x14ac:dyDescent="0.3">
      <c r="B180" s="140"/>
      <c r="C180" s="156"/>
      <c r="D180" s="156"/>
      <c r="E180" s="156"/>
      <c r="F180" s="156"/>
      <c r="G180" s="156"/>
      <c r="H180" s="156"/>
      <c r="I180" s="156"/>
    </row>
    <row r="181" spans="1:10" x14ac:dyDescent="0.3">
      <c r="J181" s="148"/>
    </row>
  </sheetData>
  <mergeCells count="17">
    <mergeCell ref="H25:I25"/>
    <mergeCell ref="H6:I6"/>
    <mergeCell ref="H44:I44"/>
    <mergeCell ref="H82:I82"/>
    <mergeCell ref="B2:I2"/>
    <mergeCell ref="G130:G132"/>
    <mergeCell ref="H130:H132"/>
    <mergeCell ref="I130:I132"/>
    <mergeCell ref="B3:I3"/>
    <mergeCell ref="H63:I63"/>
    <mergeCell ref="B128:G128"/>
    <mergeCell ref="H129:I129"/>
    <mergeCell ref="B130:B132"/>
    <mergeCell ref="C130:C132"/>
    <mergeCell ref="D130:D132"/>
    <mergeCell ref="E130:E132"/>
    <mergeCell ref="F130:F132"/>
  </mergeCells>
  <pageMargins left="0.64" right="0.17" top="0.55000000000000004" bottom="0.43" header="0.24" footer="0.3"/>
  <pageSetup paperSize="9" scale="31" orientation="landscape" r:id="rId1"/>
  <rowBreaks count="3" manualBreakCount="3">
    <brk id="104" max="8" man="1"/>
    <brk id="126" max="8" man="1"/>
    <brk id="151"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K62"/>
  <sheetViews>
    <sheetView showGridLines="0" view="pageBreakPreview" zoomScale="90" zoomScaleNormal="100" zoomScaleSheetLayoutView="90" workbookViewId="0">
      <selection activeCell="N19" sqref="N19"/>
    </sheetView>
  </sheetViews>
  <sheetFormatPr defaultColWidth="9.109375" defaultRowHeight="13.2" x14ac:dyDescent="0.3"/>
  <cols>
    <col min="1" max="1" width="5.109375" style="135" customWidth="1"/>
    <col min="2" max="2" width="40.6640625" style="135" customWidth="1"/>
    <col min="3" max="7" width="20.6640625" style="135" customWidth="1"/>
    <col min="8" max="8" width="5.5546875" style="135" customWidth="1"/>
    <col min="9" max="11" width="12" style="135" customWidth="1"/>
    <col min="12" max="16384" width="9.109375" style="135"/>
  </cols>
  <sheetData>
    <row r="2" spans="2:11" ht="13.8" x14ac:dyDescent="0.3">
      <c r="B2" s="629" t="s">
        <v>257</v>
      </c>
    </row>
    <row r="3" spans="2:11" ht="13.8" x14ac:dyDescent="0.3">
      <c r="B3" s="879" t="s">
        <v>258</v>
      </c>
      <c r="C3" s="879"/>
      <c r="D3" s="879"/>
      <c r="E3" s="879"/>
      <c r="F3" s="879"/>
      <c r="G3" s="879"/>
    </row>
    <row r="4" spans="2:11" ht="13.8" thickBot="1" x14ac:dyDescent="0.35">
      <c r="B4" s="134"/>
    </row>
    <row r="5" spans="2:11" ht="18" customHeight="1" thickBot="1" x14ac:dyDescent="0.35">
      <c r="B5" s="846" t="s">
        <v>97</v>
      </c>
      <c r="C5" s="843" t="s">
        <v>259</v>
      </c>
      <c r="D5" s="849"/>
      <c r="E5" s="849"/>
      <c r="F5" s="849"/>
      <c r="G5" s="844"/>
    </row>
    <row r="6" spans="2:11" ht="18" customHeight="1" thickBot="1" x14ac:dyDescent="0.35">
      <c r="B6" s="848"/>
      <c r="C6" s="249">
        <v>2020</v>
      </c>
      <c r="D6" s="249">
        <v>2021</v>
      </c>
      <c r="E6" s="249">
        <v>2022</v>
      </c>
      <c r="F6" s="249" t="s">
        <v>87</v>
      </c>
      <c r="G6" s="249" t="s">
        <v>88</v>
      </c>
      <c r="H6" s="274"/>
    </row>
    <row r="7" spans="2:11" ht="19.95" customHeight="1" x14ac:dyDescent="0.3">
      <c r="B7" s="283" t="s">
        <v>101</v>
      </c>
      <c r="C7" s="275">
        <v>8888258.25</v>
      </c>
      <c r="D7" s="275">
        <v>10373259.539592501</v>
      </c>
      <c r="E7" s="713">
        <v>14153967.76130675</v>
      </c>
      <c r="F7" s="713">
        <v>15813146.699358737</v>
      </c>
      <c r="G7" s="714">
        <v>16798661.089624744</v>
      </c>
      <c r="H7" s="137"/>
      <c r="I7" s="137"/>
    </row>
    <row r="8" spans="2:11" ht="19.95" customHeight="1" x14ac:dyDescent="0.3">
      <c r="B8" s="283" t="s">
        <v>102</v>
      </c>
      <c r="C8" s="275">
        <v>2276473.59</v>
      </c>
      <c r="D8" s="275">
        <v>3077109.7286900003</v>
      </c>
      <c r="E8" s="713">
        <v>4188632.7214382938</v>
      </c>
      <c r="F8" s="713">
        <v>4496139.8842253862</v>
      </c>
      <c r="G8" s="714">
        <v>4643906.1504753754</v>
      </c>
      <c r="H8" s="137"/>
      <c r="I8" s="137"/>
    </row>
    <row r="9" spans="2:11" ht="19.95" customHeight="1" x14ac:dyDescent="0.3">
      <c r="B9" s="283" t="s">
        <v>103</v>
      </c>
      <c r="C9" s="275">
        <v>61276209.75</v>
      </c>
      <c r="D9" s="275">
        <v>59814402.359051995</v>
      </c>
      <c r="E9" s="713">
        <v>64020851.805670522</v>
      </c>
      <c r="F9" s="713">
        <v>61164089.242374264</v>
      </c>
      <c r="G9" s="714">
        <v>61017979.282779187</v>
      </c>
      <c r="H9" s="137"/>
      <c r="I9" s="137"/>
    </row>
    <row r="10" spans="2:11" ht="19.95" customHeight="1" x14ac:dyDescent="0.3">
      <c r="B10" s="283" t="s">
        <v>104</v>
      </c>
      <c r="C10" s="275">
        <v>18877585.469999999</v>
      </c>
      <c r="D10" s="275">
        <v>19960145.872189999</v>
      </c>
      <c r="E10" s="713">
        <v>18379949.934120692</v>
      </c>
      <c r="F10" s="713">
        <v>20489575.762850292</v>
      </c>
      <c r="G10" s="714">
        <v>23203264.082549732</v>
      </c>
      <c r="H10" s="137"/>
      <c r="I10" s="137"/>
    </row>
    <row r="11" spans="2:11" ht="19.95" customHeight="1" x14ac:dyDescent="0.3">
      <c r="B11" s="283" t="s">
        <v>157</v>
      </c>
      <c r="C11" s="275">
        <v>7857768.4400000004</v>
      </c>
      <c r="D11" s="275">
        <v>8926104.2999450006</v>
      </c>
      <c r="E11" s="713">
        <v>12772394.112939294</v>
      </c>
      <c r="F11" s="713">
        <v>13986948.563853748</v>
      </c>
      <c r="G11" s="714">
        <v>13125892.137409063</v>
      </c>
      <c r="H11" s="137"/>
      <c r="I11" s="137"/>
    </row>
    <row r="12" spans="2:11" ht="19.95" customHeight="1" x14ac:dyDescent="0.3">
      <c r="B12" s="284" t="s">
        <v>106</v>
      </c>
      <c r="C12" s="715">
        <v>99176295.5</v>
      </c>
      <c r="D12" s="715">
        <v>102151021.79946949</v>
      </c>
      <c r="E12" s="715">
        <v>113515796.33547556</v>
      </c>
      <c r="F12" s="715">
        <v>115949900.15266243</v>
      </c>
      <c r="G12" s="716">
        <v>118789702.7428381</v>
      </c>
      <c r="H12" s="137"/>
      <c r="I12" s="137"/>
    </row>
    <row r="13" spans="2:11" ht="19.95" customHeight="1" x14ac:dyDescent="0.3">
      <c r="B13" s="283" t="s">
        <v>107</v>
      </c>
      <c r="C13" s="275">
        <v>6088496</v>
      </c>
      <c r="D13" s="275">
        <v>6754134</v>
      </c>
      <c r="E13" s="713">
        <v>8063134.4305600002</v>
      </c>
      <c r="F13" s="713">
        <v>8583946.7373000011</v>
      </c>
      <c r="G13" s="717">
        <v>19372517.928349998</v>
      </c>
      <c r="H13" s="137"/>
      <c r="I13" s="137"/>
    </row>
    <row r="14" spans="2:11" ht="19.95" customHeight="1" thickBot="1" x14ac:dyDescent="0.35">
      <c r="B14" s="654" t="s">
        <v>108</v>
      </c>
      <c r="C14" s="718">
        <v>105264791.5</v>
      </c>
      <c r="D14" s="718">
        <v>108905155.79946949</v>
      </c>
      <c r="E14" s="718">
        <v>121578930.76603556</v>
      </c>
      <c r="F14" s="718">
        <v>124533846.88996243</v>
      </c>
      <c r="G14" s="719">
        <v>138162220.67118809</v>
      </c>
      <c r="H14" s="137"/>
      <c r="I14" s="137"/>
    </row>
    <row r="15" spans="2:11" ht="13.8" thickBot="1" x14ac:dyDescent="0.35">
      <c r="E15" s="137"/>
      <c r="F15" s="137"/>
      <c r="G15" s="137"/>
      <c r="H15" s="137"/>
      <c r="I15" s="137"/>
    </row>
    <row r="16" spans="2:11" ht="18" customHeight="1" thickBot="1" x14ac:dyDescent="0.35">
      <c r="B16" s="846" t="s">
        <v>97</v>
      </c>
      <c r="C16" s="843" t="s">
        <v>260</v>
      </c>
      <c r="D16" s="849"/>
      <c r="E16" s="849"/>
      <c r="F16" s="849"/>
      <c r="G16" s="844"/>
      <c r="H16" s="137"/>
      <c r="I16" s="137"/>
      <c r="J16" s="137"/>
      <c r="K16" s="137"/>
    </row>
    <row r="17" spans="2:11" ht="18" customHeight="1" thickBot="1" x14ac:dyDescent="0.35">
      <c r="B17" s="848"/>
      <c r="C17" s="249">
        <v>2020</v>
      </c>
      <c r="D17" s="249">
        <v>2021</v>
      </c>
      <c r="E17" s="249">
        <v>2022</v>
      </c>
      <c r="F17" s="249" t="s">
        <v>87</v>
      </c>
      <c r="G17" s="249" t="s">
        <v>88</v>
      </c>
      <c r="H17" s="137"/>
      <c r="I17" s="137"/>
      <c r="J17" s="137"/>
      <c r="K17" s="137"/>
    </row>
    <row r="18" spans="2:11" ht="19.95" customHeight="1" x14ac:dyDescent="0.3">
      <c r="B18" s="283" t="s">
        <v>101</v>
      </c>
      <c r="C18" s="275">
        <v>6609886.4100000001</v>
      </c>
      <c r="D18" s="275">
        <v>8046398.493566568</v>
      </c>
      <c r="E18" s="713">
        <v>10393302.007692751</v>
      </c>
      <c r="F18" s="713">
        <v>10565194.483135076</v>
      </c>
      <c r="G18" s="714">
        <v>10615073.720355729</v>
      </c>
      <c r="H18" s="137"/>
      <c r="I18" s="137"/>
      <c r="J18" s="137"/>
      <c r="K18" s="137"/>
    </row>
    <row r="19" spans="2:11" ht="19.95" customHeight="1" x14ac:dyDescent="0.3">
      <c r="B19" s="283" t="s">
        <v>102</v>
      </c>
      <c r="C19" s="275">
        <v>1352678.97</v>
      </c>
      <c r="D19" s="275">
        <v>1888795.9594045025</v>
      </c>
      <c r="E19" s="713">
        <v>2942271.7776981099</v>
      </c>
      <c r="F19" s="713">
        <v>3112302.235538552</v>
      </c>
      <c r="G19" s="714">
        <v>3174121.7582461252</v>
      </c>
      <c r="H19" s="137"/>
      <c r="I19" s="137"/>
      <c r="J19" s="137"/>
      <c r="K19" s="137"/>
    </row>
    <row r="20" spans="2:11" ht="19.95" customHeight="1" x14ac:dyDescent="0.3">
      <c r="B20" s="283" t="s">
        <v>103</v>
      </c>
      <c r="C20" s="275">
        <v>4356260.25</v>
      </c>
      <c r="D20" s="275">
        <v>3706422.9639274287</v>
      </c>
      <c r="E20" s="713">
        <v>1285770.9522374501</v>
      </c>
      <c r="F20" s="713">
        <v>2433190.612958468</v>
      </c>
      <c r="G20" s="714">
        <v>1430168.8767431818</v>
      </c>
      <c r="H20" s="137"/>
      <c r="I20" s="137"/>
      <c r="J20" s="137"/>
      <c r="K20" s="137"/>
    </row>
    <row r="21" spans="2:11" ht="19.95" customHeight="1" x14ac:dyDescent="0.3">
      <c r="B21" s="283" t="s">
        <v>104</v>
      </c>
      <c r="C21" s="275">
        <v>1645815.67</v>
      </c>
      <c r="D21" s="275">
        <v>1663956.7793000001</v>
      </c>
      <c r="E21" s="713">
        <v>678179.85820312006</v>
      </c>
      <c r="F21" s="713">
        <v>822003.24846250005</v>
      </c>
      <c r="G21" s="714">
        <v>722975.75414446043</v>
      </c>
      <c r="H21" s="137"/>
      <c r="I21" s="137"/>
      <c r="J21" s="137"/>
      <c r="K21" s="137"/>
    </row>
    <row r="22" spans="2:11" ht="19.95" customHeight="1" x14ac:dyDescent="0.3">
      <c r="B22" s="283" t="s">
        <v>157</v>
      </c>
      <c r="C22" s="275">
        <v>4546844.4800000004</v>
      </c>
      <c r="D22" s="275">
        <v>5317687.7191856774</v>
      </c>
      <c r="E22" s="713">
        <v>8071154.8270134693</v>
      </c>
      <c r="F22" s="713">
        <v>8838473.1893153917</v>
      </c>
      <c r="G22" s="714">
        <v>7646890.6897787685</v>
      </c>
      <c r="H22" s="137"/>
      <c r="I22" s="137"/>
      <c r="J22" s="137"/>
      <c r="K22" s="137"/>
    </row>
    <row r="23" spans="2:11" ht="19.95" customHeight="1" x14ac:dyDescent="0.3">
      <c r="B23" s="284" t="s">
        <v>106</v>
      </c>
      <c r="C23" s="715">
        <v>18511485.780000001</v>
      </c>
      <c r="D23" s="715">
        <v>20623261.915384177</v>
      </c>
      <c r="E23" s="715">
        <v>23370679.422844902</v>
      </c>
      <c r="F23" s="777">
        <v>25771163.769409992</v>
      </c>
      <c r="G23" s="716">
        <v>23589230.799268264</v>
      </c>
      <c r="H23" s="137"/>
      <c r="I23" s="137"/>
      <c r="J23" s="137"/>
      <c r="K23" s="137"/>
    </row>
    <row r="24" spans="2:11" ht="19.95" customHeight="1" x14ac:dyDescent="0.3">
      <c r="B24" s="283" t="s">
        <v>107</v>
      </c>
      <c r="C24" s="275">
        <v>100121</v>
      </c>
      <c r="D24" s="275">
        <v>362233</v>
      </c>
      <c r="E24" s="713">
        <v>168490.62036999999</v>
      </c>
      <c r="F24" s="713">
        <v>-6707.7082699999992</v>
      </c>
      <c r="G24" s="690">
        <v>717221.15604999999</v>
      </c>
      <c r="H24" s="137"/>
      <c r="I24" s="137"/>
      <c r="J24" s="143"/>
      <c r="K24" s="143"/>
    </row>
    <row r="25" spans="2:11" ht="19.95" customHeight="1" thickBot="1" x14ac:dyDescent="0.35">
      <c r="B25" s="654" t="s">
        <v>261</v>
      </c>
      <c r="C25" s="718">
        <v>18611606.780000001</v>
      </c>
      <c r="D25" s="718">
        <v>20985494.915384177</v>
      </c>
      <c r="E25" s="718">
        <v>23539170.043214902</v>
      </c>
      <c r="F25" s="718">
        <v>25764456.061139993</v>
      </c>
      <c r="G25" s="719">
        <v>24306451.955318265</v>
      </c>
      <c r="H25" s="137"/>
      <c r="I25" s="137"/>
    </row>
    <row r="26" spans="2:11" ht="13.8" thickBot="1" x14ac:dyDescent="0.35">
      <c r="B26" s="134"/>
      <c r="E26" s="137"/>
      <c r="F26" s="137"/>
      <c r="G26" s="137"/>
      <c r="H26" s="137"/>
      <c r="I26" s="137"/>
    </row>
    <row r="27" spans="2:11" ht="18" customHeight="1" thickBot="1" x14ac:dyDescent="0.35">
      <c r="B27" s="846" t="s">
        <v>97</v>
      </c>
      <c r="C27" s="843" t="s">
        <v>262</v>
      </c>
      <c r="D27" s="849"/>
      <c r="E27" s="849"/>
      <c r="F27" s="849"/>
      <c r="G27" s="844"/>
      <c r="H27" s="286"/>
      <c r="I27" s="137"/>
      <c r="J27" s="137"/>
      <c r="K27" s="137"/>
    </row>
    <row r="28" spans="2:11" ht="18" customHeight="1" thickBot="1" x14ac:dyDescent="0.35">
      <c r="B28" s="848"/>
      <c r="C28" s="249">
        <v>2020</v>
      </c>
      <c r="D28" s="249">
        <v>2021</v>
      </c>
      <c r="E28" s="249">
        <v>2022</v>
      </c>
      <c r="F28" s="249" t="s">
        <v>87</v>
      </c>
      <c r="G28" s="249" t="s">
        <v>88</v>
      </c>
      <c r="H28" s="286"/>
      <c r="I28" s="137"/>
      <c r="J28" s="137"/>
      <c r="K28" s="137"/>
    </row>
    <row r="29" spans="2:11" ht="19.95" customHeight="1" x14ac:dyDescent="0.3">
      <c r="B29" s="283" t="s">
        <v>101</v>
      </c>
      <c r="C29" s="275">
        <v>2278371.84</v>
      </c>
      <c r="D29" s="275">
        <v>2326861.0460259328</v>
      </c>
      <c r="E29" s="713">
        <v>3760665.7536139991</v>
      </c>
      <c r="F29" s="713">
        <v>5247952.2162236609</v>
      </c>
      <c r="G29" s="714">
        <v>6183587.3692690153</v>
      </c>
      <c r="H29" s="137"/>
      <c r="I29" s="137"/>
      <c r="J29" s="137"/>
      <c r="K29" s="137"/>
    </row>
    <row r="30" spans="2:11" ht="19.95" customHeight="1" x14ac:dyDescent="0.3">
      <c r="B30" s="283" t="s">
        <v>102</v>
      </c>
      <c r="C30" s="275">
        <v>923794.61999999988</v>
      </c>
      <c r="D30" s="275">
        <v>1188313.7692854977</v>
      </c>
      <c r="E30" s="713">
        <v>1246360.943740184</v>
      </c>
      <c r="F30" s="713">
        <v>1383837.6486868341</v>
      </c>
      <c r="G30" s="714">
        <v>1469784.3922292502</v>
      </c>
      <c r="H30" s="137"/>
      <c r="I30" s="137"/>
      <c r="J30" s="137"/>
      <c r="K30" s="137"/>
    </row>
    <row r="31" spans="2:11" ht="19.95" customHeight="1" x14ac:dyDescent="0.3">
      <c r="B31" s="283" t="s">
        <v>103</v>
      </c>
      <c r="C31" s="275">
        <v>56919949.5</v>
      </c>
      <c r="D31" s="275">
        <v>56107979.39512457</v>
      </c>
      <c r="E31" s="713">
        <v>62735080.853433073</v>
      </c>
      <c r="F31" s="713">
        <v>58730898.629415795</v>
      </c>
      <c r="G31" s="714">
        <v>59587810.406036004</v>
      </c>
      <c r="H31" s="137"/>
      <c r="I31" s="137"/>
      <c r="J31" s="137"/>
      <c r="K31" s="137"/>
    </row>
    <row r="32" spans="2:11" ht="19.95" customHeight="1" x14ac:dyDescent="0.3">
      <c r="B32" s="283" t="s">
        <v>104</v>
      </c>
      <c r="C32" s="275">
        <v>17231769.799999997</v>
      </c>
      <c r="D32" s="275">
        <v>18296189.092889998</v>
      </c>
      <c r="E32" s="713">
        <v>17701770.075917572</v>
      </c>
      <c r="F32" s="713">
        <v>19667572.514387794</v>
      </c>
      <c r="G32" s="714">
        <v>22480288.328405272</v>
      </c>
      <c r="H32" s="137"/>
      <c r="I32" s="137"/>
      <c r="J32" s="137"/>
      <c r="K32" s="137"/>
    </row>
    <row r="33" spans="2:11" ht="19.95" customHeight="1" x14ac:dyDescent="0.3">
      <c r="B33" s="283" t="s">
        <v>157</v>
      </c>
      <c r="C33" s="275">
        <v>3310923.96</v>
      </c>
      <c r="D33" s="275">
        <v>3608416.5807593232</v>
      </c>
      <c r="E33" s="713">
        <v>4701239.2859258251</v>
      </c>
      <c r="F33" s="713">
        <v>5148475.3745383564</v>
      </c>
      <c r="G33" s="714">
        <v>5479001.4476302946</v>
      </c>
      <c r="H33" s="137"/>
      <c r="I33" s="137"/>
      <c r="J33" s="137"/>
      <c r="K33" s="137"/>
    </row>
    <row r="34" spans="2:11" ht="19.95" customHeight="1" x14ac:dyDescent="0.3">
      <c r="B34" s="284" t="s">
        <v>106</v>
      </c>
      <c r="C34" s="715">
        <v>80664809.719999984</v>
      </c>
      <c r="D34" s="715">
        <v>81527759.884085312</v>
      </c>
      <c r="E34" s="715">
        <v>90145116.912630647</v>
      </c>
      <c r="F34" s="715">
        <v>90178736.383252442</v>
      </c>
      <c r="G34" s="716">
        <v>95200471.943569839</v>
      </c>
      <c r="H34" s="137"/>
      <c r="I34" s="137"/>
      <c r="J34" s="137"/>
      <c r="K34" s="137"/>
    </row>
    <row r="35" spans="2:11" ht="19.95" customHeight="1" x14ac:dyDescent="0.3">
      <c r="B35" s="283" t="s">
        <v>107</v>
      </c>
      <c r="C35" s="275">
        <v>5988375</v>
      </c>
      <c r="D35" s="275">
        <v>6391901</v>
      </c>
      <c r="E35" s="713">
        <v>7894643.8101900006</v>
      </c>
      <c r="F35" s="713">
        <v>8590654.4455700014</v>
      </c>
      <c r="G35" s="717">
        <v>18655296.772299998</v>
      </c>
      <c r="H35" s="137"/>
      <c r="I35" s="137"/>
    </row>
    <row r="36" spans="2:11" ht="19.95" customHeight="1" thickBot="1" x14ac:dyDescent="0.35">
      <c r="B36" s="654" t="s">
        <v>263</v>
      </c>
      <c r="C36" s="718">
        <v>86653184.719999984</v>
      </c>
      <c r="D36" s="718">
        <v>87919660.884085312</v>
      </c>
      <c r="E36" s="718">
        <v>98039760.722820655</v>
      </c>
      <c r="F36" s="718">
        <v>98769390.828822449</v>
      </c>
      <c r="G36" s="719">
        <v>113855768.71586984</v>
      </c>
      <c r="H36" s="137"/>
      <c r="I36" s="137"/>
    </row>
    <row r="37" spans="2:11" ht="13.8" thickBot="1" x14ac:dyDescent="0.35">
      <c r="E37" s="137"/>
      <c r="F37" s="137"/>
      <c r="G37" s="137"/>
      <c r="H37" s="137"/>
      <c r="I37" s="137"/>
      <c r="J37" s="137"/>
      <c r="K37" s="137"/>
    </row>
    <row r="38" spans="2:11" ht="18" customHeight="1" thickBot="1" x14ac:dyDescent="0.35">
      <c r="B38" s="846" t="s">
        <v>97</v>
      </c>
      <c r="C38" s="843" t="s">
        <v>110</v>
      </c>
      <c r="D38" s="849"/>
      <c r="E38" s="849"/>
      <c r="F38" s="849"/>
      <c r="G38" s="844"/>
      <c r="H38" s="137"/>
      <c r="I38" s="137"/>
      <c r="J38" s="137"/>
      <c r="K38" s="137"/>
    </row>
    <row r="39" spans="2:11" ht="18" customHeight="1" thickBot="1" x14ac:dyDescent="0.35">
      <c r="B39" s="848"/>
      <c r="C39" s="249">
        <v>2020</v>
      </c>
      <c r="D39" s="249">
        <v>2021</v>
      </c>
      <c r="E39" s="249">
        <v>2022</v>
      </c>
      <c r="F39" s="249" t="s">
        <v>87</v>
      </c>
      <c r="G39" s="249" t="s">
        <v>88</v>
      </c>
      <c r="H39" s="286"/>
      <c r="I39" s="137"/>
      <c r="J39" s="137"/>
      <c r="K39" s="137"/>
    </row>
    <row r="40" spans="2:11" ht="19.95" customHeight="1" x14ac:dyDescent="0.3">
      <c r="B40" s="283" t="s">
        <v>101</v>
      </c>
      <c r="C40" s="277">
        <v>25.633501816849208</v>
      </c>
      <c r="D40" s="277">
        <v>22.431339321500676</v>
      </c>
      <c r="E40" s="278">
        <v>26.56969280299392</v>
      </c>
      <c r="F40" s="278">
        <v>33.187273323888647</v>
      </c>
      <c r="G40" s="279">
        <v>36.810001322594374</v>
      </c>
      <c r="H40" s="144"/>
      <c r="I40" s="144"/>
      <c r="J40" s="144"/>
      <c r="K40" s="144"/>
    </row>
    <row r="41" spans="2:11" ht="19.95" customHeight="1" x14ac:dyDescent="0.3">
      <c r="B41" s="283" t="s">
        <v>102</v>
      </c>
      <c r="C41" s="277">
        <v>40.580071917285011</v>
      </c>
      <c r="D41" s="277">
        <v>38.617854872253496</v>
      </c>
      <c r="E41" s="278">
        <v>29.755794471094333</v>
      </c>
      <c r="F41" s="278">
        <v>30.778349524711185</v>
      </c>
      <c r="G41" s="279">
        <v>31.649743655538671</v>
      </c>
      <c r="H41" s="144"/>
      <c r="I41" s="144"/>
      <c r="J41" s="144"/>
      <c r="K41" s="144"/>
    </row>
    <row r="42" spans="2:11" ht="19.95" customHeight="1" x14ac:dyDescent="0.3">
      <c r="B42" s="283" t="s">
        <v>103</v>
      </c>
      <c r="C42" s="277">
        <v>92.890780503929577</v>
      </c>
      <c r="D42" s="277">
        <v>93.803460675442977</v>
      </c>
      <c r="E42" s="278">
        <v>97.991637230725559</v>
      </c>
      <c r="F42" s="278">
        <v>96.021864065830371</v>
      </c>
      <c r="G42" s="279">
        <v>97.656151689135314</v>
      </c>
      <c r="H42" s="144"/>
      <c r="I42" s="144"/>
      <c r="J42" s="144"/>
      <c r="K42" s="144"/>
    </row>
    <row r="43" spans="2:11" ht="19.95" customHeight="1" x14ac:dyDescent="0.3">
      <c r="B43" s="283" t="s">
        <v>104</v>
      </c>
      <c r="C43" s="277">
        <v>91.281641009569199</v>
      </c>
      <c r="D43" s="277">
        <v>91.663604114144519</v>
      </c>
      <c r="E43" s="278">
        <v>96.31021923000921</v>
      </c>
      <c r="F43" s="278">
        <v>95.988188052419929</v>
      </c>
      <c r="G43" s="279">
        <v>96.884163574692138</v>
      </c>
      <c r="H43" s="144"/>
      <c r="I43" s="144"/>
      <c r="J43" s="144"/>
      <c r="K43" s="144"/>
    </row>
    <row r="44" spans="2:11" ht="19.95" customHeight="1" x14ac:dyDescent="0.3">
      <c r="B44" s="283" t="s">
        <v>157</v>
      </c>
      <c r="C44" s="277">
        <v>42.135677390870022</v>
      </c>
      <c r="D44" s="277">
        <v>40.425435996547307</v>
      </c>
      <c r="E44" s="278">
        <v>36.807815702798848</v>
      </c>
      <c r="F44" s="278">
        <v>36.809139256031017</v>
      </c>
      <c r="G44" s="279">
        <v>41.741935635864536</v>
      </c>
      <c r="H44" s="144"/>
      <c r="I44" s="144"/>
      <c r="J44" s="144"/>
      <c r="K44" s="144"/>
    </row>
    <row r="45" spans="2:11" ht="19.95" customHeight="1" x14ac:dyDescent="0.3">
      <c r="B45" s="284" t="s">
        <v>106</v>
      </c>
      <c r="C45" s="280">
        <v>81.334767862951679</v>
      </c>
      <c r="D45" s="280">
        <v>79.811007709869742</v>
      </c>
      <c r="E45" s="280">
        <v>79.411958355313772</v>
      </c>
      <c r="F45" s="280">
        <v>77.773880153860375</v>
      </c>
      <c r="G45" s="281">
        <v>80.142023883723823</v>
      </c>
      <c r="H45" s="144"/>
      <c r="I45" s="144"/>
      <c r="J45" s="144"/>
      <c r="K45" s="144"/>
    </row>
    <row r="46" spans="2:11" ht="19.95" customHeight="1" x14ac:dyDescent="0.3">
      <c r="B46" s="283" t="s">
        <v>107</v>
      </c>
      <c r="C46" s="277">
        <v>98.355570899611337</v>
      </c>
      <c r="D46" s="277">
        <v>94.636869804478266</v>
      </c>
      <c r="E46" s="278">
        <v>97.910358287821609</v>
      </c>
      <c r="F46" s="278">
        <v>100.07814247309869</v>
      </c>
      <c r="G46" s="282">
        <v>96.297739102874132</v>
      </c>
      <c r="H46" s="144"/>
      <c r="I46" s="144"/>
      <c r="J46" s="144"/>
      <c r="K46" s="144"/>
    </row>
    <row r="47" spans="2:11" ht="19.95" customHeight="1" thickBot="1" x14ac:dyDescent="0.35">
      <c r="B47" s="654" t="s">
        <v>264</v>
      </c>
      <c r="C47" s="655">
        <v>82.319247951011221</v>
      </c>
      <c r="D47" s="655">
        <v>80.730485383056219</v>
      </c>
      <c r="E47" s="655">
        <v>80.638775242633713</v>
      </c>
      <c r="F47" s="655">
        <v>79.311282270188485</v>
      </c>
      <c r="G47" s="656">
        <v>82.407309438688671</v>
      </c>
      <c r="H47" s="144"/>
      <c r="I47" s="144"/>
      <c r="J47" s="144"/>
      <c r="K47" s="144"/>
    </row>
    <row r="48" spans="2:11" x14ac:dyDescent="0.3">
      <c r="B48" s="164"/>
    </row>
    <row r="50" spans="2:11" x14ac:dyDescent="0.3">
      <c r="B50" s="141"/>
      <c r="H50" s="178"/>
      <c r="I50" s="178"/>
      <c r="J50" s="178"/>
      <c r="K50" s="178"/>
    </row>
    <row r="51" spans="2:11" x14ac:dyDescent="0.3">
      <c r="B51" s="180"/>
      <c r="H51" s="178"/>
      <c r="I51" s="178"/>
      <c r="J51" s="178"/>
      <c r="K51" s="178"/>
    </row>
    <row r="52" spans="2:11" x14ac:dyDescent="0.3">
      <c r="B52" s="181"/>
      <c r="H52" s="178"/>
      <c r="I52" s="178"/>
      <c r="J52" s="178"/>
      <c r="K52" s="178"/>
    </row>
    <row r="53" spans="2:11" x14ac:dyDescent="0.3">
      <c r="B53" s="179"/>
      <c r="H53" s="178"/>
      <c r="I53" s="178"/>
      <c r="J53" s="178"/>
      <c r="K53" s="178"/>
    </row>
    <row r="54" spans="2:11" x14ac:dyDescent="0.3">
      <c r="E54" s="885"/>
      <c r="F54" s="179"/>
      <c r="G54" s="885"/>
      <c r="H54" s="178"/>
      <c r="I54" s="178"/>
      <c r="J54" s="178"/>
      <c r="K54" s="178"/>
    </row>
    <row r="55" spans="2:11" x14ac:dyDescent="0.3">
      <c r="E55" s="885"/>
      <c r="F55" s="179"/>
      <c r="G55" s="885"/>
      <c r="H55" s="178"/>
      <c r="I55" s="178"/>
      <c r="J55" s="178"/>
      <c r="K55" s="178"/>
    </row>
    <row r="56" spans="2:11" x14ac:dyDescent="0.3">
      <c r="E56" s="181"/>
      <c r="F56" s="181"/>
      <c r="G56" s="181"/>
      <c r="H56" s="178"/>
      <c r="I56" s="178"/>
      <c r="J56" s="178"/>
      <c r="K56" s="178"/>
    </row>
    <row r="57" spans="2:11" x14ac:dyDescent="0.3">
      <c r="E57" s="179"/>
      <c r="F57" s="179"/>
      <c r="G57" s="179"/>
      <c r="H57" s="178"/>
      <c r="I57" s="178"/>
      <c r="J57" s="178"/>
      <c r="K57" s="182"/>
    </row>
    <row r="58" spans="2:11" x14ac:dyDescent="0.3">
      <c r="H58" s="178"/>
    </row>
    <row r="59" spans="2:11" x14ac:dyDescent="0.3">
      <c r="B59" s="134"/>
      <c r="H59" s="178"/>
    </row>
    <row r="60" spans="2:11" x14ac:dyDescent="0.3">
      <c r="B60" s="134"/>
      <c r="H60" s="178"/>
    </row>
    <row r="61" spans="2:11" x14ac:dyDescent="0.3">
      <c r="B61" s="140"/>
    </row>
    <row r="62" spans="2:11" x14ac:dyDescent="0.3">
      <c r="B62" s="140"/>
    </row>
  </sheetData>
  <mergeCells count="11">
    <mergeCell ref="C38:G38"/>
    <mergeCell ref="B38:B39"/>
    <mergeCell ref="E54:E55"/>
    <mergeCell ref="G54:G55"/>
    <mergeCell ref="B3:G3"/>
    <mergeCell ref="B5:B6"/>
    <mergeCell ref="B16:B17"/>
    <mergeCell ref="B27:B28"/>
    <mergeCell ref="C5:G5"/>
    <mergeCell ref="C16:G16"/>
    <mergeCell ref="C27:G27"/>
  </mergeCells>
  <pageMargins left="0.36" right="0.22" top="0.75" bottom="0.75" header="0.3" footer="0.3"/>
  <pageSetup scale="6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P189"/>
  <sheetViews>
    <sheetView showGridLines="0" view="pageBreakPreview" zoomScale="90" zoomScaleNormal="100" zoomScaleSheetLayoutView="90" workbookViewId="0">
      <selection activeCell="D35" sqref="D35"/>
    </sheetView>
  </sheetViews>
  <sheetFormatPr defaultColWidth="19.33203125" defaultRowHeight="13.2" x14ac:dyDescent="0.3"/>
  <cols>
    <col min="1" max="1" width="5.6640625" style="135" customWidth="1"/>
    <col min="2" max="2" width="19.33203125" style="135"/>
    <col min="3" max="8" width="18.6640625" style="143" customWidth="1"/>
    <col min="9" max="9" width="6.6640625" style="137" customWidth="1"/>
    <col min="10" max="15" width="19.33203125" style="135"/>
    <col min="16" max="16" width="19.33203125" style="150"/>
    <col min="17" max="16384" width="19.33203125" style="135"/>
  </cols>
  <sheetData>
    <row r="2" spans="2:8" ht="13.8" x14ac:dyDescent="0.3">
      <c r="B2" s="629" t="s">
        <v>265</v>
      </c>
      <c r="C2" s="632"/>
      <c r="D2" s="632"/>
      <c r="E2" s="632"/>
      <c r="F2" s="632"/>
      <c r="G2" s="632"/>
      <c r="H2" s="151"/>
    </row>
    <row r="3" spans="2:8" ht="13.8" x14ac:dyDescent="0.3">
      <c r="B3" s="879" t="s">
        <v>69</v>
      </c>
      <c r="C3" s="879"/>
      <c r="D3" s="879"/>
      <c r="E3" s="879"/>
      <c r="F3" s="879"/>
      <c r="G3" s="879"/>
      <c r="H3" s="879"/>
    </row>
    <row r="4" spans="2:8" x14ac:dyDescent="0.3">
      <c r="B4" s="140"/>
      <c r="C4" s="619"/>
      <c r="D4" s="619"/>
      <c r="E4" s="619"/>
      <c r="F4" s="619"/>
      <c r="G4" s="619"/>
      <c r="H4" s="619"/>
    </row>
    <row r="5" spans="2:8" x14ac:dyDescent="0.3">
      <c r="B5" s="881" t="s">
        <v>266</v>
      </c>
      <c r="C5" s="881"/>
      <c r="D5" s="881"/>
      <c r="E5" s="881"/>
      <c r="F5" s="881"/>
      <c r="G5" s="881"/>
    </row>
    <row r="6" spans="2:8" ht="13.8" thickBot="1" x14ac:dyDescent="0.35">
      <c r="B6" s="140"/>
      <c r="H6" s="620" t="s">
        <v>267</v>
      </c>
    </row>
    <row r="7" spans="2:8" x14ac:dyDescent="0.3">
      <c r="B7" s="846" t="s">
        <v>250</v>
      </c>
      <c r="C7" s="886" t="s">
        <v>268</v>
      </c>
      <c r="D7" s="886" t="s">
        <v>269</v>
      </c>
      <c r="E7" s="886" t="s">
        <v>270</v>
      </c>
      <c r="F7" s="886" t="s">
        <v>104</v>
      </c>
      <c r="G7" s="886" t="s">
        <v>271</v>
      </c>
      <c r="H7" s="886" t="s">
        <v>272</v>
      </c>
    </row>
    <row r="8" spans="2:8" x14ac:dyDescent="0.3">
      <c r="B8" s="847"/>
      <c r="C8" s="887"/>
      <c r="D8" s="887"/>
      <c r="E8" s="887"/>
      <c r="F8" s="887"/>
      <c r="G8" s="887"/>
      <c r="H8" s="887"/>
    </row>
    <row r="9" spans="2:8" x14ac:dyDescent="0.3">
      <c r="B9" s="847"/>
      <c r="C9" s="887"/>
      <c r="D9" s="887"/>
      <c r="E9" s="887"/>
      <c r="F9" s="887"/>
      <c r="G9" s="887"/>
      <c r="H9" s="887"/>
    </row>
    <row r="10" spans="2:8" ht="16.95" customHeight="1" x14ac:dyDescent="0.3">
      <c r="B10" s="283" t="s">
        <v>8</v>
      </c>
      <c r="C10" s="665">
        <v>174508.81779566966</v>
      </c>
      <c r="D10" s="665">
        <v>26427.903279551443</v>
      </c>
      <c r="E10" s="665">
        <v>16600.695161164385</v>
      </c>
      <c r="F10" s="665">
        <v>255766.26777000003</v>
      </c>
      <c r="G10" s="665">
        <v>294784.57955361396</v>
      </c>
      <c r="H10" s="727">
        <v>768088.26355999941</v>
      </c>
    </row>
    <row r="11" spans="2:8" ht="16.95" customHeight="1" x14ac:dyDescent="0.3">
      <c r="B11" s="283" t="s">
        <v>10</v>
      </c>
      <c r="C11" s="665">
        <v>127338.973716436</v>
      </c>
      <c r="D11" s="665">
        <v>396312.35863908299</v>
      </c>
      <c r="E11" s="665">
        <v>243516.18281088368</v>
      </c>
      <c r="F11" s="665">
        <v>0</v>
      </c>
      <c r="G11" s="665">
        <v>121717.837783599</v>
      </c>
      <c r="H11" s="727">
        <v>888885.35295000172</v>
      </c>
    </row>
    <row r="12" spans="2:8" ht="16.95" customHeight="1" x14ac:dyDescent="0.3">
      <c r="B12" s="283" t="s">
        <v>12</v>
      </c>
      <c r="C12" s="665">
        <v>2865830</v>
      </c>
      <c r="D12" s="665">
        <v>685781</v>
      </c>
      <c r="E12" s="665">
        <v>756235</v>
      </c>
      <c r="F12" s="665">
        <v>301622</v>
      </c>
      <c r="G12" s="665">
        <v>2173650</v>
      </c>
      <c r="H12" s="727">
        <v>6783118</v>
      </c>
    </row>
    <row r="13" spans="2:8" ht="16.95" customHeight="1" x14ac:dyDescent="0.3">
      <c r="B13" s="283" t="s">
        <v>14</v>
      </c>
      <c r="C13" s="665">
        <v>1508348.5646100002</v>
      </c>
      <c r="D13" s="665">
        <v>139771.08088999998</v>
      </c>
      <c r="E13" s="665">
        <v>31463.67597</v>
      </c>
      <c r="F13" s="665">
        <v>0</v>
      </c>
      <c r="G13" s="665">
        <v>669764.68009000004</v>
      </c>
      <c r="H13" s="727">
        <v>2349348.0015600002</v>
      </c>
    </row>
    <row r="14" spans="2:8" ht="16.95" customHeight="1" x14ac:dyDescent="0.3">
      <c r="B14" s="283" t="s">
        <v>16</v>
      </c>
      <c r="C14" s="665">
        <v>149714.24875</v>
      </c>
      <c r="D14" s="665">
        <v>30402.51051</v>
      </c>
      <c r="E14" s="665">
        <v>167401.66055</v>
      </c>
      <c r="F14" s="665">
        <v>0</v>
      </c>
      <c r="G14" s="665">
        <v>155739.02007</v>
      </c>
      <c r="H14" s="727">
        <v>503257.43987999996</v>
      </c>
    </row>
    <row r="15" spans="2:8" ht="16.95" customHeight="1" x14ac:dyDescent="0.3">
      <c r="B15" s="283" t="s">
        <v>18</v>
      </c>
      <c r="C15" s="665">
        <v>2510240.0839988901</v>
      </c>
      <c r="D15" s="665">
        <v>833263.21625828196</v>
      </c>
      <c r="E15" s="665">
        <v>295922.46342391748</v>
      </c>
      <c r="F15" s="665">
        <v>148486.87545891901</v>
      </c>
      <c r="G15" s="665">
        <v>1115629.6452440501</v>
      </c>
      <c r="H15" s="727">
        <v>4903542.2843840588</v>
      </c>
    </row>
    <row r="16" spans="2:8" ht="16.95" customHeight="1" x14ac:dyDescent="0.3">
      <c r="B16" s="283" t="s">
        <v>20</v>
      </c>
      <c r="C16" s="665">
        <v>1098505.3536100001</v>
      </c>
      <c r="D16" s="665">
        <v>282441.60956999997</v>
      </c>
      <c r="E16" s="665">
        <v>54331.960450000006</v>
      </c>
      <c r="F16" s="665">
        <v>0</v>
      </c>
      <c r="G16" s="665">
        <v>408679.19200999994</v>
      </c>
      <c r="H16" s="727">
        <v>1843958.1156399997</v>
      </c>
    </row>
    <row r="17" spans="2:8" ht="16.95" customHeight="1" x14ac:dyDescent="0.3">
      <c r="B17" s="283" t="s">
        <v>22</v>
      </c>
      <c r="C17" s="665">
        <v>181751.43254976041</v>
      </c>
      <c r="D17" s="665">
        <v>61251.953151232752</v>
      </c>
      <c r="E17" s="665">
        <v>-449786.41484800953</v>
      </c>
      <c r="F17" s="665">
        <v>14513.74050962066</v>
      </c>
      <c r="G17" s="665">
        <v>220654.5958873955</v>
      </c>
      <c r="H17" s="727">
        <v>28385.307249999809</v>
      </c>
    </row>
    <row r="18" spans="2:8" ht="16.95" customHeight="1" x14ac:dyDescent="0.3">
      <c r="B18" s="283" t="s">
        <v>24</v>
      </c>
      <c r="C18" s="665">
        <v>59677.557939999992</v>
      </c>
      <c r="D18" s="665">
        <v>449.20433999999989</v>
      </c>
      <c r="E18" s="665">
        <v>16268.086429999999</v>
      </c>
      <c r="F18" s="665">
        <v>135.2636809208731</v>
      </c>
      <c r="G18" s="665">
        <v>52460.207909079123</v>
      </c>
      <c r="H18" s="727">
        <v>128990.32029999999</v>
      </c>
    </row>
    <row r="19" spans="2:8" ht="16.95" customHeight="1" x14ac:dyDescent="0.3">
      <c r="B19" s="283" t="s">
        <v>34</v>
      </c>
      <c r="C19" s="665">
        <v>0</v>
      </c>
      <c r="D19" s="665">
        <v>0</v>
      </c>
      <c r="E19" s="665">
        <v>0</v>
      </c>
      <c r="F19" s="665">
        <v>0</v>
      </c>
      <c r="G19" s="665">
        <v>0</v>
      </c>
      <c r="H19" s="727">
        <v>0</v>
      </c>
    </row>
    <row r="20" spans="2:8" ht="16.95" customHeight="1" x14ac:dyDescent="0.3">
      <c r="B20" s="283" t="s">
        <v>26</v>
      </c>
      <c r="C20" s="665">
        <v>333702.323926021</v>
      </c>
      <c r="D20" s="665">
        <v>14303.470007976501</v>
      </c>
      <c r="E20" s="665">
        <v>53516.897429226097</v>
      </c>
      <c r="F20" s="665">
        <v>0</v>
      </c>
      <c r="G20" s="665">
        <v>118320.61996603099</v>
      </c>
      <c r="H20" s="727">
        <v>519843.31132925459</v>
      </c>
    </row>
    <row r="21" spans="2:8" ht="16.95" customHeight="1" x14ac:dyDescent="0.3">
      <c r="B21" s="283" t="s">
        <v>28</v>
      </c>
      <c r="C21" s="665">
        <v>241865.87229</v>
      </c>
      <c r="D21" s="665">
        <v>41529.272949999999</v>
      </c>
      <c r="E21" s="665">
        <v>68073.092750000011</v>
      </c>
      <c r="F21" s="665">
        <v>0</v>
      </c>
      <c r="G21" s="665">
        <v>400221.00836000004</v>
      </c>
      <c r="H21" s="727">
        <v>751689.24635000003</v>
      </c>
    </row>
    <row r="22" spans="2:8" ht="16.95" customHeight="1" x14ac:dyDescent="0.3">
      <c r="B22" s="283" t="s">
        <v>30</v>
      </c>
      <c r="C22" s="665">
        <v>24792.072416582683</v>
      </c>
      <c r="D22" s="665">
        <v>1125.0766699999999</v>
      </c>
      <c r="E22" s="665">
        <v>47262.668296000003</v>
      </c>
      <c r="F22" s="665">
        <v>0</v>
      </c>
      <c r="G22" s="665">
        <v>45662.945899999999</v>
      </c>
      <c r="H22" s="727">
        <v>118842.76328258269</v>
      </c>
    </row>
    <row r="23" spans="2:8" ht="16.95" customHeight="1" x14ac:dyDescent="0.3">
      <c r="B23" s="283" t="s">
        <v>32</v>
      </c>
      <c r="C23" s="665">
        <v>1338798.4187523681</v>
      </c>
      <c r="D23" s="665">
        <v>661063.10198000004</v>
      </c>
      <c r="E23" s="665">
        <v>129362.90832</v>
      </c>
      <c r="F23" s="665">
        <v>2451.6067250000001</v>
      </c>
      <c r="G23" s="665">
        <v>1869606.3570049999</v>
      </c>
      <c r="H23" s="727">
        <v>4001282.3927823678</v>
      </c>
    </row>
    <row r="24" spans="2:8" ht="16.95" customHeight="1" x14ac:dyDescent="0.3">
      <c r="B24" s="285" t="s">
        <v>194</v>
      </c>
      <c r="C24" s="666">
        <v>10615073.720355729</v>
      </c>
      <c r="D24" s="666">
        <v>3174121.7582461257</v>
      </c>
      <c r="E24" s="666">
        <v>1430168.8767431818</v>
      </c>
      <c r="F24" s="666">
        <v>722975.75414446043</v>
      </c>
      <c r="G24" s="666">
        <v>7646890.6897787694</v>
      </c>
      <c r="H24" s="666">
        <v>23589230.799268268</v>
      </c>
    </row>
    <row r="25" spans="2:8" ht="16.95" customHeight="1" x14ac:dyDescent="0.3">
      <c r="B25" s="285" t="s">
        <v>107</v>
      </c>
      <c r="C25" s="665">
        <v>0</v>
      </c>
      <c r="D25" s="665">
        <v>0</v>
      </c>
      <c r="E25" s="665">
        <v>0</v>
      </c>
      <c r="F25" s="665">
        <v>0</v>
      </c>
      <c r="G25" s="665">
        <v>0</v>
      </c>
      <c r="H25" s="666">
        <v>717221.15604999999</v>
      </c>
    </row>
    <row r="26" spans="2:8" ht="16.95" customHeight="1" thickBot="1" x14ac:dyDescent="0.35">
      <c r="B26" s="654" t="s">
        <v>93</v>
      </c>
      <c r="C26" s="661">
        <v>10615073.720355729</v>
      </c>
      <c r="D26" s="661">
        <v>3174121.7582461257</v>
      </c>
      <c r="E26" s="661">
        <v>1430168.8767431818</v>
      </c>
      <c r="F26" s="661">
        <v>722975.75414446043</v>
      </c>
      <c r="G26" s="661">
        <v>7646890.6897787694</v>
      </c>
      <c r="H26" s="661">
        <v>24306451.955318268</v>
      </c>
    </row>
    <row r="27" spans="2:8" x14ac:dyDescent="0.3">
      <c r="B27" s="140"/>
      <c r="C27" s="619"/>
      <c r="D27" s="619"/>
      <c r="E27" s="619"/>
      <c r="F27" s="619"/>
      <c r="G27" s="619"/>
      <c r="H27" s="619"/>
    </row>
    <row r="28" spans="2:8" x14ac:dyDescent="0.3">
      <c r="B28" s="881" t="s">
        <v>273</v>
      </c>
      <c r="C28" s="881"/>
      <c r="D28" s="881"/>
      <c r="E28" s="881"/>
      <c r="F28" s="881"/>
      <c r="G28" s="881"/>
    </row>
    <row r="29" spans="2:8" ht="13.8" thickBot="1" x14ac:dyDescent="0.35">
      <c r="B29" s="140"/>
      <c r="H29" s="620" t="s">
        <v>267</v>
      </c>
    </row>
    <row r="30" spans="2:8" x14ac:dyDescent="0.3">
      <c r="B30" s="846" t="s">
        <v>250</v>
      </c>
      <c r="C30" s="886" t="s">
        <v>268</v>
      </c>
      <c r="D30" s="886" t="s">
        <v>269</v>
      </c>
      <c r="E30" s="886" t="s">
        <v>270</v>
      </c>
      <c r="F30" s="886" t="s">
        <v>104</v>
      </c>
      <c r="G30" s="886" t="s">
        <v>271</v>
      </c>
      <c r="H30" s="886" t="s">
        <v>272</v>
      </c>
    </row>
    <row r="31" spans="2:8" x14ac:dyDescent="0.3">
      <c r="B31" s="847"/>
      <c r="C31" s="887"/>
      <c r="D31" s="887"/>
      <c r="E31" s="887"/>
      <c r="F31" s="887"/>
      <c r="G31" s="887"/>
      <c r="H31" s="887"/>
    </row>
    <row r="32" spans="2:8" x14ac:dyDescent="0.3">
      <c r="B32" s="847"/>
      <c r="C32" s="887"/>
      <c r="D32" s="887"/>
      <c r="E32" s="887"/>
      <c r="F32" s="887"/>
      <c r="G32" s="887"/>
      <c r="H32" s="887"/>
    </row>
    <row r="33" spans="2:8" ht="16.95" customHeight="1" x14ac:dyDescent="0.3">
      <c r="B33" s="283" t="s">
        <v>8</v>
      </c>
      <c r="C33" s="665">
        <v>578691.13140000089</v>
      </c>
      <c r="D33" s="665">
        <v>29822.675579999996</v>
      </c>
      <c r="E33" s="665">
        <v>14166.779999999999</v>
      </c>
      <c r="F33" s="665">
        <v>319438.80051000003</v>
      </c>
      <c r="G33" s="665">
        <v>340922.25696999993</v>
      </c>
      <c r="H33" s="727">
        <v>1283041.644460001</v>
      </c>
    </row>
    <row r="34" spans="2:8" ht="16.95" customHeight="1" x14ac:dyDescent="0.3">
      <c r="B34" s="283" t="s">
        <v>10</v>
      </c>
      <c r="C34" s="665">
        <v>237371.353873621</v>
      </c>
      <c r="D34" s="665">
        <v>527891.31019810797</v>
      </c>
      <c r="E34" s="665">
        <v>-226208.196239999</v>
      </c>
      <c r="F34" s="665">
        <v>0</v>
      </c>
      <c r="G34" s="665">
        <v>-140109.32510172701</v>
      </c>
      <c r="H34" s="727">
        <v>398945.14273000287</v>
      </c>
    </row>
    <row r="35" spans="2:8" ht="16.95" customHeight="1" x14ac:dyDescent="0.3">
      <c r="B35" s="283" t="s">
        <v>12</v>
      </c>
      <c r="C35" s="665">
        <v>2588744</v>
      </c>
      <c r="D35" s="665">
        <v>559902</v>
      </c>
      <c r="E35" s="665">
        <v>941305</v>
      </c>
      <c r="F35" s="665">
        <v>401970</v>
      </c>
      <c r="G35" s="665">
        <v>3764634</v>
      </c>
      <c r="H35" s="727">
        <v>8256555</v>
      </c>
    </row>
    <row r="36" spans="2:8" ht="16.95" customHeight="1" x14ac:dyDescent="0.3">
      <c r="B36" s="283" t="s">
        <v>14</v>
      </c>
      <c r="C36" s="665">
        <v>892026.75702000002</v>
      </c>
      <c r="D36" s="665">
        <v>83077.625400000004</v>
      </c>
      <c r="E36" s="665">
        <v>14440.798720000001</v>
      </c>
      <c r="F36" s="665">
        <v>0</v>
      </c>
      <c r="G36" s="665">
        <v>407551.59396999999</v>
      </c>
      <c r="H36" s="727">
        <v>1397096.77511</v>
      </c>
    </row>
    <row r="37" spans="2:8" ht="16.95" customHeight="1" x14ac:dyDescent="0.3">
      <c r="B37" s="283" t="s">
        <v>16</v>
      </c>
      <c r="C37" s="665">
        <v>150617.25399999999</v>
      </c>
      <c r="D37" s="665">
        <v>26975.780999999999</v>
      </c>
      <c r="E37" s="665">
        <v>182025.508</v>
      </c>
      <c r="F37" s="665">
        <v>0</v>
      </c>
      <c r="G37" s="665">
        <v>135248.42499999999</v>
      </c>
      <c r="H37" s="727">
        <v>494866.96799999994</v>
      </c>
    </row>
    <row r="38" spans="2:8" ht="16.95" customHeight="1" x14ac:dyDescent="0.3">
      <c r="B38" s="283" t="s">
        <v>18</v>
      </c>
      <c r="C38" s="665">
        <v>2909189.4621192468</v>
      </c>
      <c r="D38" s="665">
        <v>953910.73485599598</v>
      </c>
      <c r="E38" s="665">
        <v>890970.62812756584</v>
      </c>
      <c r="F38" s="665">
        <v>87873.391357910106</v>
      </c>
      <c r="G38" s="665">
        <v>1259679.1578315217</v>
      </c>
      <c r="H38" s="727">
        <v>6101623.3742922405</v>
      </c>
    </row>
    <row r="39" spans="2:8" ht="16.95" customHeight="1" x14ac:dyDescent="0.3">
      <c r="B39" s="283" t="s">
        <v>20</v>
      </c>
      <c r="C39" s="665">
        <v>865422.0975899999</v>
      </c>
      <c r="D39" s="665">
        <v>101883.58692999999</v>
      </c>
      <c r="E39" s="665">
        <v>62550.2662652</v>
      </c>
      <c r="F39" s="665">
        <v>0</v>
      </c>
      <c r="G39" s="665">
        <v>535242.08763000008</v>
      </c>
      <c r="H39" s="727">
        <v>1565098.0384152001</v>
      </c>
    </row>
    <row r="40" spans="2:8" ht="16.95" customHeight="1" x14ac:dyDescent="0.3">
      <c r="B40" s="283" t="s">
        <v>22</v>
      </c>
      <c r="C40" s="665">
        <v>217654.18288163038</v>
      </c>
      <c r="D40" s="665">
        <v>40484.518737103455</v>
      </c>
      <c r="E40" s="665">
        <v>287380.87820124655</v>
      </c>
      <c r="F40" s="665">
        <v>4830.9466121542218</v>
      </c>
      <c r="G40" s="665">
        <v>90369.380077865324</v>
      </c>
      <c r="H40" s="727">
        <v>640719.90650999988</v>
      </c>
    </row>
    <row r="41" spans="2:8" ht="16.95" customHeight="1" x14ac:dyDescent="0.3">
      <c r="B41" s="283" t="s">
        <v>24</v>
      </c>
      <c r="C41" s="665">
        <v>54903.306710000004</v>
      </c>
      <c r="D41" s="665">
        <v>287.19747000000001</v>
      </c>
      <c r="E41" s="665">
        <v>28684.595009999997</v>
      </c>
      <c r="F41" s="665">
        <v>0</v>
      </c>
      <c r="G41" s="665">
        <v>83828.870179999998</v>
      </c>
      <c r="H41" s="727">
        <v>167703.96937000001</v>
      </c>
    </row>
    <row r="42" spans="2:8" ht="16.95" customHeight="1" x14ac:dyDescent="0.3">
      <c r="B42" s="283" t="s">
        <v>34</v>
      </c>
      <c r="C42" s="665">
        <v>0</v>
      </c>
      <c r="D42" s="665">
        <v>0</v>
      </c>
      <c r="E42" s="665">
        <v>0</v>
      </c>
      <c r="F42" s="665">
        <v>0</v>
      </c>
      <c r="G42" s="665">
        <v>0</v>
      </c>
      <c r="H42" s="727">
        <v>0</v>
      </c>
    </row>
    <row r="43" spans="2:8" ht="16.95" customHeight="1" x14ac:dyDescent="0.3">
      <c r="B43" s="283" t="s">
        <v>26</v>
      </c>
      <c r="C43" s="665">
        <v>200468.28444033</v>
      </c>
      <c r="D43" s="665">
        <v>11785.930989244896</v>
      </c>
      <c r="E43" s="665">
        <v>45489.52548445508</v>
      </c>
      <c r="F43" s="665">
        <v>0</v>
      </c>
      <c r="G43" s="665">
        <v>102369.01396566894</v>
      </c>
      <c r="H43" s="727">
        <v>360112.75487969891</v>
      </c>
    </row>
    <row r="44" spans="2:8" ht="16.95" customHeight="1" x14ac:dyDescent="0.3">
      <c r="B44" s="283" t="s">
        <v>28</v>
      </c>
      <c r="C44" s="665">
        <v>221668.84367</v>
      </c>
      <c r="D44" s="665">
        <v>58043.914570000001</v>
      </c>
      <c r="E44" s="665">
        <v>54152.341449999738</v>
      </c>
      <c r="F44" s="665">
        <v>1577.6199824357</v>
      </c>
      <c r="G44" s="665">
        <v>447911.41410756501</v>
      </c>
      <c r="H44" s="727">
        <v>783354.1337800005</v>
      </c>
    </row>
    <row r="45" spans="2:8" ht="16.95" customHeight="1" x14ac:dyDescent="0.3">
      <c r="B45" s="283" t="s">
        <v>30</v>
      </c>
      <c r="C45" s="665">
        <v>17342.811110081973</v>
      </c>
      <c r="D45" s="665">
        <v>532.71181000000001</v>
      </c>
      <c r="E45" s="665">
        <v>25949.90497</v>
      </c>
      <c r="F45" s="665">
        <v>869.71893</v>
      </c>
      <c r="G45" s="665">
        <v>46583.418659999988</v>
      </c>
      <c r="H45" s="727">
        <v>91278.565480081976</v>
      </c>
    </row>
    <row r="46" spans="2:8" ht="16.95" customHeight="1" x14ac:dyDescent="0.3">
      <c r="B46" s="283" t="s">
        <v>32</v>
      </c>
      <c r="C46" s="665">
        <v>1631094.9983201679</v>
      </c>
      <c r="D46" s="665">
        <v>717704.24799810001</v>
      </c>
      <c r="E46" s="665">
        <v>112282.58297</v>
      </c>
      <c r="F46" s="665">
        <v>5442.7710700000007</v>
      </c>
      <c r="G46" s="665">
        <v>1764242.8960245</v>
      </c>
      <c r="H46" s="727">
        <v>4230767.4963827673</v>
      </c>
    </row>
    <row r="47" spans="2:8" ht="16.95" customHeight="1" x14ac:dyDescent="0.3">
      <c r="B47" s="285" t="s">
        <v>194</v>
      </c>
      <c r="C47" s="666">
        <v>10565194.483135076</v>
      </c>
      <c r="D47" s="666">
        <v>3112302.2355385516</v>
      </c>
      <c r="E47" s="666">
        <v>2433190.612958468</v>
      </c>
      <c r="F47" s="666">
        <v>822003.24846250005</v>
      </c>
      <c r="G47" s="666">
        <v>8838473.1893153936</v>
      </c>
      <c r="H47" s="666">
        <v>25771163.769409992</v>
      </c>
    </row>
    <row r="48" spans="2:8" ht="16.95" customHeight="1" x14ac:dyDescent="0.3">
      <c r="B48" s="285" t="s">
        <v>107</v>
      </c>
      <c r="C48" s="665">
        <v>0</v>
      </c>
      <c r="D48" s="665">
        <v>0</v>
      </c>
      <c r="E48" s="665">
        <v>0</v>
      </c>
      <c r="F48" s="665">
        <v>0</v>
      </c>
      <c r="G48" s="665">
        <v>0</v>
      </c>
      <c r="H48" s="666">
        <v>-6707.7082699999992</v>
      </c>
    </row>
    <row r="49" spans="2:8" ht="16.95" customHeight="1" thickBot="1" x14ac:dyDescent="0.35">
      <c r="B49" s="654" t="s">
        <v>93</v>
      </c>
      <c r="C49" s="661">
        <v>10565194.483135076</v>
      </c>
      <c r="D49" s="661">
        <v>3112302.2355385516</v>
      </c>
      <c r="E49" s="661">
        <v>2433190.612958468</v>
      </c>
      <c r="F49" s="661">
        <v>822003.24846250005</v>
      </c>
      <c r="G49" s="661">
        <v>8838473.1893153936</v>
      </c>
      <c r="H49" s="661">
        <v>25764456.061139993</v>
      </c>
    </row>
    <row r="50" spans="2:8" x14ac:dyDescent="0.3">
      <c r="B50" s="140"/>
      <c r="C50" s="619"/>
      <c r="D50" s="619"/>
      <c r="E50" s="619"/>
      <c r="F50" s="619"/>
      <c r="G50" s="619"/>
      <c r="H50" s="619"/>
    </row>
    <row r="51" spans="2:8" x14ac:dyDescent="0.3">
      <c r="B51" s="881" t="s">
        <v>274</v>
      </c>
      <c r="C51" s="881"/>
      <c r="D51" s="881"/>
      <c r="E51" s="881"/>
      <c r="F51" s="881"/>
      <c r="G51" s="881"/>
    </row>
    <row r="52" spans="2:8" ht="13.8" thickBot="1" x14ac:dyDescent="0.35">
      <c r="B52" s="140"/>
      <c r="H52" s="620" t="s">
        <v>267</v>
      </c>
    </row>
    <row r="53" spans="2:8" ht="16.95" customHeight="1" x14ac:dyDescent="0.3">
      <c r="B53" s="846" t="s">
        <v>250</v>
      </c>
      <c r="C53" s="886" t="s">
        <v>268</v>
      </c>
      <c r="D53" s="886" t="s">
        <v>269</v>
      </c>
      <c r="E53" s="886" t="s">
        <v>270</v>
      </c>
      <c r="F53" s="886" t="s">
        <v>104</v>
      </c>
      <c r="G53" s="886" t="s">
        <v>271</v>
      </c>
      <c r="H53" s="886" t="s">
        <v>272</v>
      </c>
    </row>
    <row r="54" spans="2:8" ht="16.95" customHeight="1" x14ac:dyDescent="0.3">
      <c r="B54" s="847"/>
      <c r="C54" s="887"/>
      <c r="D54" s="887"/>
      <c r="E54" s="887"/>
      <c r="F54" s="887"/>
      <c r="G54" s="887"/>
      <c r="H54" s="887"/>
    </row>
    <row r="55" spans="2:8" ht="16.95" customHeight="1" x14ac:dyDescent="0.3">
      <c r="B55" s="847"/>
      <c r="C55" s="887"/>
      <c r="D55" s="887"/>
      <c r="E55" s="887"/>
      <c r="F55" s="887"/>
      <c r="G55" s="887"/>
      <c r="H55" s="887"/>
    </row>
    <row r="56" spans="2:8" ht="16.95" customHeight="1" x14ac:dyDescent="0.3">
      <c r="B56" s="283" t="s">
        <v>8</v>
      </c>
      <c r="C56" s="621">
        <v>1938631.4374599999</v>
      </c>
      <c r="D56" s="621">
        <v>65608.96643</v>
      </c>
      <c r="E56" s="621">
        <v>-363382.86002999998</v>
      </c>
      <c r="F56" s="621">
        <v>105710.86513000001</v>
      </c>
      <c r="G56" s="621">
        <v>250641.74617</v>
      </c>
      <c r="H56" s="309">
        <f>C56+D56+E56+F56+G56</f>
        <v>1997210.1551600001</v>
      </c>
    </row>
    <row r="57" spans="2:8" ht="16.95" customHeight="1" x14ac:dyDescent="0.3">
      <c r="B57" s="283" t="s">
        <v>10</v>
      </c>
      <c r="C57" s="621">
        <v>117570.70441361821</v>
      </c>
      <c r="D57" s="621">
        <v>441012.66813810886</v>
      </c>
      <c r="E57" s="621">
        <v>65482.420000000013</v>
      </c>
      <c r="F57" s="621">
        <v>0</v>
      </c>
      <c r="G57" s="621">
        <v>175770.96983826673</v>
      </c>
      <c r="H57" s="309">
        <f>C57+D57+E57+F57+G57</f>
        <v>799836.76238999388</v>
      </c>
    </row>
    <row r="58" spans="2:8" ht="16.95" customHeight="1" x14ac:dyDescent="0.3">
      <c r="B58" s="283" t="s">
        <v>12</v>
      </c>
      <c r="C58" s="621">
        <v>2462513.7409507898</v>
      </c>
      <c r="D58" s="621">
        <v>485900.83512110001</v>
      </c>
      <c r="E58" s="621">
        <v>631121.01777999999</v>
      </c>
      <c r="F58" s="621">
        <v>388610</v>
      </c>
      <c r="G58" s="621">
        <v>3436604.2006858997</v>
      </c>
      <c r="H58" s="309">
        <f>C58+D58+E58+F58+G58</f>
        <v>7404749.7945377892</v>
      </c>
    </row>
    <row r="59" spans="2:8" ht="16.95" customHeight="1" x14ac:dyDescent="0.3">
      <c r="B59" s="283" t="s">
        <v>14</v>
      </c>
      <c r="C59" s="621">
        <v>1018952.2149200001</v>
      </c>
      <c r="D59" s="621">
        <v>98515.303189999991</v>
      </c>
      <c r="E59" s="621">
        <v>13463.25606</v>
      </c>
      <c r="F59" s="621">
        <v>5387.6457599999994</v>
      </c>
      <c r="G59" s="621">
        <v>378032.80680000002</v>
      </c>
      <c r="H59" s="309">
        <f t="shared" ref="H59:H69" si="0">C59+D59+E59+F59+G59</f>
        <v>1514351.2267300002</v>
      </c>
    </row>
    <row r="60" spans="2:8" ht="16.95" customHeight="1" x14ac:dyDescent="0.3">
      <c r="B60" s="283" t="s">
        <v>16</v>
      </c>
      <c r="C60" s="621">
        <v>120393.12851</v>
      </c>
      <c r="D60" s="621">
        <v>34151.961660000001</v>
      </c>
      <c r="E60" s="621">
        <v>211040.27647000001</v>
      </c>
      <c r="F60" s="621">
        <v>20.744820000000001</v>
      </c>
      <c r="G60" s="621">
        <v>129548.1444</v>
      </c>
      <c r="H60" s="309">
        <f t="shared" si="0"/>
        <v>495154.25586000003</v>
      </c>
    </row>
    <row r="61" spans="2:8" ht="16.95" customHeight="1" x14ac:dyDescent="0.3">
      <c r="B61" s="283" t="s">
        <v>18</v>
      </c>
      <c r="C61" s="621">
        <v>1391952.30521541</v>
      </c>
      <c r="D61" s="621">
        <v>788195.11006437906</v>
      </c>
      <c r="E61" s="621">
        <v>251421.89583048504</v>
      </c>
      <c r="F61" s="621">
        <v>176659.34576312001</v>
      </c>
      <c r="G61" s="621">
        <v>982482.3604047799</v>
      </c>
      <c r="H61" s="309">
        <f t="shared" si="0"/>
        <v>3590711.0172781739</v>
      </c>
    </row>
    <row r="62" spans="2:8" ht="16.95" customHeight="1" x14ac:dyDescent="0.3">
      <c r="B62" s="283" t="s">
        <v>20</v>
      </c>
      <c r="C62" s="621">
        <v>492003.27615000005</v>
      </c>
      <c r="D62" s="621">
        <v>140558.02821000002</v>
      </c>
      <c r="E62" s="621">
        <v>57628.283714400008</v>
      </c>
      <c r="F62" s="310">
        <v>0</v>
      </c>
      <c r="G62" s="621">
        <v>391656.41194999992</v>
      </c>
      <c r="H62" s="309">
        <f t="shared" si="0"/>
        <v>1081846.0000244</v>
      </c>
    </row>
    <row r="63" spans="2:8" ht="16.95" customHeight="1" x14ac:dyDescent="0.3">
      <c r="B63" s="283" t="s">
        <v>22</v>
      </c>
      <c r="C63" s="621">
        <v>337295.67645999999</v>
      </c>
      <c r="D63" s="621">
        <v>46150.888200000001</v>
      </c>
      <c r="E63" s="621">
        <v>151868.1611</v>
      </c>
      <c r="F63" s="310">
        <v>0</v>
      </c>
      <c r="G63" s="621">
        <v>48693.039210000003</v>
      </c>
      <c r="H63" s="309">
        <f t="shared" si="0"/>
        <v>584007.7649699999</v>
      </c>
    </row>
    <row r="64" spans="2:8" ht="16.95" customHeight="1" x14ac:dyDescent="0.3">
      <c r="B64" s="283" t="s">
        <v>24</v>
      </c>
      <c r="C64" s="621">
        <v>15742.995749999998</v>
      </c>
      <c r="D64" s="621">
        <v>14635.25196</v>
      </c>
      <c r="E64" s="621">
        <v>56090.422370000037</v>
      </c>
      <c r="F64" s="621">
        <v>-1.4875</v>
      </c>
      <c r="G64" s="621">
        <v>52514.765650000001</v>
      </c>
      <c r="H64" s="309">
        <f t="shared" si="0"/>
        <v>138981.94823000004</v>
      </c>
    </row>
    <row r="65" spans="2:8" ht="16.95" customHeight="1" x14ac:dyDescent="0.3">
      <c r="B65" s="283" t="s">
        <v>34</v>
      </c>
      <c r="C65" s="621">
        <v>0</v>
      </c>
      <c r="D65" s="621">
        <v>0</v>
      </c>
      <c r="E65" s="621">
        <v>0</v>
      </c>
      <c r="F65" s="621">
        <v>0</v>
      </c>
      <c r="G65" s="621">
        <v>0</v>
      </c>
      <c r="H65" s="309">
        <f t="shared" si="0"/>
        <v>0</v>
      </c>
    </row>
    <row r="66" spans="2:8" ht="16.95" customHeight="1" x14ac:dyDescent="0.3">
      <c r="B66" s="283" t="s">
        <v>26</v>
      </c>
      <c r="C66" s="621">
        <v>226590.977089683</v>
      </c>
      <c r="D66" s="621">
        <v>13193.113894521446</v>
      </c>
      <c r="E66" s="621">
        <v>48628.790092565003</v>
      </c>
      <c r="F66" s="310">
        <v>0</v>
      </c>
      <c r="G66" s="621">
        <v>160027.28815934557</v>
      </c>
      <c r="H66" s="309">
        <f t="shared" si="0"/>
        <v>448440.16923611501</v>
      </c>
    </row>
    <row r="67" spans="2:8" ht="16.95" customHeight="1" x14ac:dyDescent="0.3">
      <c r="B67" s="283" t="s">
        <v>28</v>
      </c>
      <c r="C67" s="621">
        <v>158657.99600000001</v>
      </c>
      <c r="D67" s="621">
        <v>84141.251000000004</v>
      </c>
      <c r="E67" s="621">
        <v>52812.03</v>
      </c>
      <c r="F67" s="310">
        <v>0</v>
      </c>
      <c r="G67" s="621">
        <v>794992.57700000005</v>
      </c>
      <c r="H67" s="309">
        <f t="shared" si="0"/>
        <v>1090603.8540000001</v>
      </c>
    </row>
    <row r="68" spans="2:8" ht="16.95" customHeight="1" x14ac:dyDescent="0.3">
      <c r="B68" s="283" t="s">
        <v>30</v>
      </c>
      <c r="C68" s="621">
        <v>8391.5033332509174</v>
      </c>
      <c r="D68" s="621">
        <v>2357.68685</v>
      </c>
      <c r="E68" s="621">
        <v>20613.781609999998</v>
      </c>
      <c r="F68" s="621">
        <v>503.68448999999998</v>
      </c>
      <c r="G68" s="621">
        <v>33708.085395178088</v>
      </c>
      <c r="H68" s="309">
        <f t="shared" si="0"/>
        <v>65574.741678429011</v>
      </c>
    </row>
    <row r="69" spans="2:8" ht="16.95" customHeight="1" x14ac:dyDescent="0.3">
      <c r="B69" s="283" t="s">
        <v>32</v>
      </c>
      <c r="C69" s="621">
        <v>2104606.0514400001</v>
      </c>
      <c r="D69" s="621">
        <v>727850.71298000007</v>
      </c>
      <c r="E69" s="621">
        <v>88983.477239999993</v>
      </c>
      <c r="F69" s="621">
        <v>1289.0597399999999</v>
      </c>
      <c r="G69" s="621">
        <v>1236482.43135</v>
      </c>
      <c r="H69" s="309">
        <f t="shared" si="0"/>
        <v>4159211.7327499995</v>
      </c>
    </row>
    <row r="70" spans="2:8" ht="16.95" customHeight="1" x14ac:dyDescent="0.3">
      <c r="B70" s="285" t="s">
        <v>194</v>
      </c>
      <c r="C70" s="311">
        <f t="shared" ref="C70:H70" si="1">SUM(C56:C69)</f>
        <v>10393302.007692752</v>
      </c>
      <c r="D70" s="311">
        <f t="shared" si="1"/>
        <v>2942271.7776981099</v>
      </c>
      <c r="E70" s="311">
        <f t="shared" si="1"/>
        <v>1285770.9522374498</v>
      </c>
      <c r="F70" s="311">
        <f t="shared" si="1"/>
        <v>678179.85820312006</v>
      </c>
      <c r="G70" s="311">
        <f t="shared" si="1"/>
        <v>8071154.8270134702</v>
      </c>
      <c r="H70" s="311">
        <f t="shared" si="1"/>
        <v>23370679.422844898</v>
      </c>
    </row>
    <row r="71" spans="2:8" ht="16.95" customHeight="1" x14ac:dyDescent="0.3">
      <c r="B71" s="285" t="s">
        <v>107</v>
      </c>
      <c r="C71" s="311">
        <v>0</v>
      </c>
      <c r="D71" s="311">
        <v>0</v>
      </c>
      <c r="E71" s="311">
        <v>0</v>
      </c>
      <c r="F71" s="311">
        <v>0</v>
      </c>
      <c r="G71" s="311">
        <v>0</v>
      </c>
      <c r="H71" s="311">
        <v>168490.62036999999</v>
      </c>
    </row>
    <row r="72" spans="2:8" ht="16.95" customHeight="1" thickBot="1" x14ac:dyDescent="0.35">
      <c r="B72" s="654" t="s">
        <v>93</v>
      </c>
      <c r="C72" s="657">
        <f t="shared" ref="C72:H72" si="2">C70+C71</f>
        <v>10393302.007692752</v>
      </c>
      <c r="D72" s="657">
        <f t="shared" si="2"/>
        <v>2942271.7776981099</v>
      </c>
      <c r="E72" s="657">
        <f t="shared" si="2"/>
        <v>1285770.9522374498</v>
      </c>
      <c r="F72" s="657">
        <f t="shared" si="2"/>
        <v>678179.85820312006</v>
      </c>
      <c r="G72" s="657">
        <f t="shared" si="2"/>
        <v>8071154.8270134702</v>
      </c>
      <c r="H72" s="657">
        <f t="shared" si="2"/>
        <v>23539170.043214899</v>
      </c>
    </row>
    <row r="73" spans="2:8" x14ac:dyDescent="0.3">
      <c r="B73" s="140"/>
      <c r="C73" s="619"/>
      <c r="D73" s="619"/>
      <c r="E73" s="619"/>
      <c r="F73" s="619"/>
      <c r="G73" s="619"/>
      <c r="H73" s="622"/>
    </row>
    <row r="74" spans="2:8" x14ac:dyDescent="0.3">
      <c r="B74" s="881" t="s">
        <v>275</v>
      </c>
      <c r="C74" s="881"/>
      <c r="D74" s="881"/>
      <c r="E74" s="881"/>
      <c r="F74" s="881"/>
      <c r="G74" s="881"/>
    </row>
    <row r="75" spans="2:8" ht="13.8" thickBot="1" x14ac:dyDescent="0.35">
      <c r="B75" s="140"/>
      <c r="H75" s="620" t="s">
        <v>267</v>
      </c>
    </row>
    <row r="76" spans="2:8" x14ac:dyDescent="0.3">
      <c r="B76" s="846" t="s">
        <v>250</v>
      </c>
      <c r="C76" s="886" t="s">
        <v>268</v>
      </c>
      <c r="D76" s="886" t="s">
        <v>269</v>
      </c>
      <c r="E76" s="886" t="s">
        <v>270</v>
      </c>
      <c r="F76" s="886" t="s">
        <v>104</v>
      </c>
      <c r="G76" s="886" t="s">
        <v>271</v>
      </c>
      <c r="H76" s="886" t="s">
        <v>272</v>
      </c>
    </row>
    <row r="77" spans="2:8" x14ac:dyDescent="0.3">
      <c r="B77" s="847"/>
      <c r="C77" s="887"/>
      <c r="D77" s="887"/>
      <c r="E77" s="887"/>
      <c r="F77" s="887"/>
      <c r="G77" s="887"/>
      <c r="H77" s="887"/>
    </row>
    <row r="78" spans="2:8" x14ac:dyDescent="0.3">
      <c r="B78" s="847"/>
      <c r="C78" s="887"/>
      <c r="D78" s="887"/>
      <c r="E78" s="887"/>
      <c r="F78" s="887"/>
      <c r="G78" s="887"/>
      <c r="H78" s="887"/>
    </row>
    <row r="79" spans="2:8" ht="16.95" customHeight="1" x14ac:dyDescent="0.3">
      <c r="B79" s="283" t="s">
        <v>8</v>
      </c>
      <c r="C79" s="621">
        <v>1206533</v>
      </c>
      <c r="D79" s="621">
        <v>45558</v>
      </c>
      <c r="E79" s="621">
        <v>13971</v>
      </c>
      <c r="F79" s="621">
        <v>216995</v>
      </c>
      <c r="G79" s="621">
        <v>239622</v>
      </c>
      <c r="H79" s="309">
        <f>C79+D79+E79+F79+G79</f>
        <v>1722679</v>
      </c>
    </row>
    <row r="80" spans="2:8" ht="16.95" customHeight="1" x14ac:dyDescent="0.3">
      <c r="B80" s="283" t="s">
        <v>10</v>
      </c>
      <c r="C80" s="621">
        <v>141511</v>
      </c>
      <c r="D80" s="621">
        <v>159469</v>
      </c>
      <c r="E80" s="621">
        <v>66397</v>
      </c>
      <c r="F80" s="275">
        <v>0</v>
      </c>
      <c r="G80" s="621">
        <v>101898</v>
      </c>
      <c r="H80" s="309">
        <f>C80+D80+E80+F80+G80</f>
        <v>469275</v>
      </c>
    </row>
    <row r="81" spans="2:8" ht="16.95" customHeight="1" x14ac:dyDescent="0.3">
      <c r="B81" s="283" t="s">
        <v>12</v>
      </c>
      <c r="C81" s="500">
        <v>1918932</v>
      </c>
      <c r="D81" s="621">
        <v>384967</v>
      </c>
      <c r="E81" s="621">
        <v>785447</v>
      </c>
      <c r="F81" s="621">
        <v>238759</v>
      </c>
      <c r="G81" s="621">
        <v>2092236</v>
      </c>
      <c r="H81" s="309">
        <f>C81+D81+E81+F81+G81</f>
        <v>5420341</v>
      </c>
    </row>
    <row r="82" spans="2:8" ht="16.95" customHeight="1" x14ac:dyDescent="0.3">
      <c r="B82" s="283" t="s">
        <v>14</v>
      </c>
      <c r="C82" s="621">
        <v>707064</v>
      </c>
      <c r="D82" s="621">
        <v>95005</v>
      </c>
      <c r="E82" s="621">
        <v>38314</v>
      </c>
      <c r="F82" s="621">
        <v>11824</v>
      </c>
      <c r="G82" s="621">
        <v>293217</v>
      </c>
      <c r="H82" s="309">
        <f t="shared" ref="H82:H92" si="3">C82+D82+E82+F82+G82</f>
        <v>1145424</v>
      </c>
    </row>
    <row r="83" spans="2:8" ht="16.95" customHeight="1" x14ac:dyDescent="0.3">
      <c r="B83" s="283" t="s">
        <v>16</v>
      </c>
      <c r="C83" s="621">
        <v>135027</v>
      </c>
      <c r="D83" s="621">
        <v>35323</v>
      </c>
      <c r="E83" s="621">
        <v>391239</v>
      </c>
      <c r="F83" s="621">
        <v>1276</v>
      </c>
      <c r="G83" s="621">
        <v>149656</v>
      </c>
      <c r="H83" s="309">
        <f t="shared" si="3"/>
        <v>712521</v>
      </c>
    </row>
    <row r="84" spans="2:8" ht="16.95" customHeight="1" x14ac:dyDescent="0.3">
      <c r="B84" s="283" t="s">
        <v>18</v>
      </c>
      <c r="C84" s="621">
        <v>1411130</v>
      </c>
      <c r="D84" s="621">
        <v>527881</v>
      </c>
      <c r="E84" s="621">
        <v>2044768</v>
      </c>
      <c r="F84" s="621">
        <v>1191033</v>
      </c>
      <c r="G84" s="621">
        <v>415214</v>
      </c>
      <c r="H84" s="309">
        <f t="shared" si="3"/>
        <v>5590026</v>
      </c>
    </row>
    <row r="85" spans="2:8" ht="16.95" customHeight="1" x14ac:dyDescent="0.3">
      <c r="B85" s="283" t="s">
        <v>20</v>
      </c>
      <c r="C85" s="621">
        <v>405688</v>
      </c>
      <c r="D85" s="621">
        <v>75429</v>
      </c>
      <c r="E85" s="621">
        <v>71773</v>
      </c>
      <c r="F85" s="310">
        <v>0</v>
      </c>
      <c r="G85" s="621">
        <v>258667</v>
      </c>
      <c r="H85" s="309">
        <f t="shared" si="3"/>
        <v>811557</v>
      </c>
    </row>
    <row r="86" spans="2:8" ht="16.95" customHeight="1" x14ac:dyDescent="0.3">
      <c r="B86" s="283" t="s">
        <v>22</v>
      </c>
      <c r="C86" s="621">
        <v>300813</v>
      </c>
      <c r="D86" s="621">
        <v>27650</v>
      </c>
      <c r="E86" s="621">
        <v>86705</v>
      </c>
      <c r="F86" s="310">
        <v>0</v>
      </c>
      <c r="G86" s="621">
        <v>23314</v>
      </c>
      <c r="H86" s="309">
        <f t="shared" si="3"/>
        <v>438482</v>
      </c>
    </row>
    <row r="87" spans="2:8" ht="16.95" customHeight="1" x14ac:dyDescent="0.3">
      <c r="B87" s="283" t="s">
        <v>24</v>
      </c>
      <c r="C87" s="621">
        <v>9362</v>
      </c>
      <c r="D87" s="621">
        <v>767</v>
      </c>
      <c r="E87" s="621">
        <v>37813</v>
      </c>
      <c r="F87" s="275">
        <v>0</v>
      </c>
      <c r="G87" s="621">
        <v>54515</v>
      </c>
      <c r="H87" s="309">
        <f t="shared" si="3"/>
        <v>102457</v>
      </c>
    </row>
    <row r="88" spans="2:8" ht="16.95" customHeight="1" x14ac:dyDescent="0.3">
      <c r="B88" s="283" t="s">
        <v>34</v>
      </c>
      <c r="C88" s="310">
        <v>0</v>
      </c>
      <c r="D88" s="310">
        <v>0</v>
      </c>
      <c r="E88" s="310">
        <v>0</v>
      </c>
      <c r="F88" s="310">
        <v>0</v>
      </c>
      <c r="G88" s="621">
        <v>123388</v>
      </c>
      <c r="H88" s="309">
        <f t="shared" si="3"/>
        <v>123388</v>
      </c>
    </row>
    <row r="89" spans="2:8" ht="16.95" customHeight="1" x14ac:dyDescent="0.3">
      <c r="B89" s="283" t="s">
        <v>26</v>
      </c>
      <c r="C89" s="621">
        <v>124632</v>
      </c>
      <c r="D89" s="621">
        <v>12357</v>
      </c>
      <c r="E89" s="621">
        <v>30925</v>
      </c>
      <c r="F89" s="310">
        <v>0</v>
      </c>
      <c r="G89" s="621">
        <v>69766</v>
      </c>
      <c r="H89" s="309">
        <f t="shared" si="3"/>
        <v>237680</v>
      </c>
    </row>
    <row r="90" spans="2:8" ht="16.95" customHeight="1" x14ac:dyDescent="0.3">
      <c r="B90" s="283" t="s">
        <v>28</v>
      </c>
      <c r="C90" s="621">
        <v>190829</v>
      </c>
      <c r="D90" s="621">
        <v>88864</v>
      </c>
      <c r="E90" s="621">
        <v>50422</v>
      </c>
      <c r="F90" s="310">
        <v>0</v>
      </c>
      <c r="G90" s="621">
        <v>260323</v>
      </c>
      <c r="H90" s="309">
        <f t="shared" si="3"/>
        <v>590438</v>
      </c>
    </row>
    <row r="91" spans="2:8" ht="16.95" customHeight="1" x14ac:dyDescent="0.3">
      <c r="B91" s="283" t="s">
        <v>30</v>
      </c>
      <c r="C91" s="621">
        <v>3758</v>
      </c>
      <c r="D91" s="310">
        <v>0</v>
      </c>
      <c r="E91" s="621">
        <v>15257</v>
      </c>
      <c r="F91" s="621">
        <v>3060</v>
      </c>
      <c r="G91" s="621">
        <v>80746</v>
      </c>
      <c r="H91" s="309">
        <f t="shared" si="3"/>
        <v>102821</v>
      </c>
    </row>
    <row r="92" spans="2:8" ht="16.95" customHeight="1" x14ac:dyDescent="0.3">
      <c r="B92" s="283" t="s">
        <v>32</v>
      </c>
      <c r="C92" s="500">
        <v>1491119</v>
      </c>
      <c r="D92" s="500">
        <v>435526</v>
      </c>
      <c r="E92" s="500">
        <v>73392</v>
      </c>
      <c r="F92" s="621">
        <v>1010</v>
      </c>
      <c r="G92" s="500">
        <v>1155126</v>
      </c>
      <c r="H92" s="309">
        <f t="shared" si="3"/>
        <v>3156173</v>
      </c>
    </row>
    <row r="93" spans="2:8" ht="16.95" customHeight="1" x14ac:dyDescent="0.3">
      <c r="B93" s="285" t="s">
        <v>194</v>
      </c>
      <c r="C93" s="311">
        <f t="shared" ref="C93:H93" si="4">SUM(C79:C92)</f>
        <v>8046398</v>
      </c>
      <c r="D93" s="311">
        <f t="shared" si="4"/>
        <v>1888796</v>
      </c>
      <c r="E93" s="311">
        <f t="shared" si="4"/>
        <v>3706423</v>
      </c>
      <c r="F93" s="311">
        <f t="shared" si="4"/>
        <v>1663957</v>
      </c>
      <c r="G93" s="311">
        <f t="shared" si="4"/>
        <v>5317688</v>
      </c>
      <c r="H93" s="311">
        <f t="shared" si="4"/>
        <v>20623262</v>
      </c>
    </row>
    <row r="94" spans="2:8" ht="16.95" customHeight="1" x14ac:dyDescent="0.3">
      <c r="B94" s="285" t="s">
        <v>107</v>
      </c>
      <c r="C94" s="311">
        <v>0</v>
      </c>
      <c r="D94" s="311">
        <v>0</v>
      </c>
      <c r="E94" s="311">
        <v>0</v>
      </c>
      <c r="F94" s="311">
        <v>0</v>
      </c>
      <c r="G94" s="311">
        <v>0</v>
      </c>
      <c r="H94" s="309">
        <v>362233</v>
      </c>
    </row>
    <row r="95" spans="2:8" ht="16.95" customHeight="1" thickBot="1" x14ac:dyDescent="0.35">
      <c r="B95" s="654" t="s">
        <v>93</v>
      </c>
      <c r="C95" s="657">
        <f t="shared" ref="C95:G95" si="5">C93+C94</f>
        <v>8046398</v>
      </c>
      <c r="D95" s="657">
        <f t="shared" si="5"/>
        <v>1888796</v>
      </c>
      <c r="E95" s="657">
        <f t="shared" si="5"/>
        <v>3706423</v>
      </c>
      <c r="F95" s="657">
        <f t="shared" si="5"/>
        <v>1663957</v>
      </c>
      <c r="G95" s="657">
        <f t="shared" si="5"/>
        <v>5317688</v>
      </c>
      <c r="H95" s="657">
        <f>H93+H94</f>
        <v>20985495</v>
      </c>
    </row>
    <row r="96" spans="2:8" x14ac:dyDescent="0.3">
      <c r="B96" s="140"/>
      <c r="C96" s="156"/>
      <c r="D96" s="156"/>
      <c r="E96" s="156"/>
      <c r="F96" s="156"/>
      <c r="G96" s="156"/>
      <c r="H96" s="156"/>
    </row>
    <row r="97" spans="2:9" x14ac:dyDescent="0.3">
      <c r="B97" s="140"/>
      <c r="C97" s="619"/>
      <c r="D97" s="619"/>
      <c r="E97" s="619"/>
      <c r="F97" s="619"/>
      <c r="G97" s="619"/>
      <c r="H97" s="619"/>
    </row>
    <row r="98" spans="2:9" x14ac:dyDescent="0.3">
      <c r="B98" s="881" t="s">
        <v>276</v>
      </c>
      <c r="C98" s="881"/>
      <c r="D98" s="881"/>
      <c r="E98" s="881"/>
      <c r="F98" s="881"/>
      <c r="G98" s="881"/>
    </row>
    <row r="99" spans="2:9" ht="13.8" thickBot="1" x14ac:dyDescent="0.35">
      <c r="B99" s="140"/>
      <c r="H99" s="620" t="s">
        <v>267</v>
      </c>
      <c r="I99" s="149"/>
    </row>
    <row r="100" spans="2:9" x14ac:dyDescent="0.3">
      <c r="B100" s="846" t="s">
        <v>250</v>
      </c>
      <c r="C100" s="886" t="s">
        <v>268</v>
      </c>
      <c r="D100" s="886" t="s">
        <v>269</v>
      </c>
      <c r="E100" s="886" t="s">
        <v>270</v>
      </c>
      <c r="F100" s="886" t="s">
        <v>104</v>
      </c>
      <c r="G100" s="886" t="s">
        <v>271</v>
      </c>
      <c r="H100" s="886" t="s">
        <v>272</v>
      </c>
    </row>
    <row r="101" spans="2:9" x14ac:dyDescent="0.3">
      <c r="B101" s="847"/>
      <c r="C101" s="887"/>
      <c r="D101" s="887"/>
      <c r="E101" s="887"/>
      <c r="F101" s="887"/>
      <c r="G101" s="887"/>
      <c r="H101" s="887"/>
    </row>
    <row r="102" spans="2:9" x14ac:dyDescent="0.3">
      <c r="B102" s="847"/>
      <c r="C102" s="887"/>
      <c r="D102" s="887"/>
      <c r="E102" s="887"/>
      <c r="F102" s="887"/>
      <c r="G102" s="887"/>
      <c r="H102" s="887"/>
    </row>
    <row r="103" spans="2:9" ht="16.95" customHeight="1" x14ac:dyDescent="0.3">
      <c r="B103" s="283" t="s">
        <v>8</v>
      </c>
      <c r="C103" s="621">
        <v>1093785</v>
      </c>
      <c r="D103" s="621">
        <v>73331</v>
      </c>
      <c r="E103" s="621">
        <v>6781</v>
      </c>
      <c r="F103" s="621">
        <v>150594</v>
      </c>
      <c r="G103" s="621">
        <v>293240</v>
      </c>
      <c r="H103" s="309">
        <f>C103+D103+E103+F103+G103</f>
        <v>1617731</v>
      </c>
    </row>
    <row r="104" spans="2:9" ht="16.95" customHeight="1" x14ac:dyDescent="0.3">
      <c r="B104" s="283" t="s">
        <v>10</v>
      </c>
      <c r="C104" s="621">
        <v>88029</v>
      </c>
      <c r="D104" s="621">
        <v>79260</v>
      </c>
      <c r="E104" s="621">
        <v>50240</v>
      </c>
      <c r="F104" s="275">
        <v>0</v>
      </c>
      <c r="G104" s="621">
        <v>57802</v>
      </c>
      <c r="H104" s="309">
        <f t="shared" ref="H104:H116" si="6">C104+D104+E104+F104+G104</f>
        <v>275331</v>
      </c>
    </row>
    <row r="105" spans="2:9" ht="16.95" customHeight="1" x14ac:dyDescent="0.3">
      <c r="B105" s="283" t="s">
        <v>12</v>
      </c>
      <c r="C105" s="500">
        <v>1505020</v>
      </c>
      <c r="D105" s="621">
        <v>284499</v>
      </c>
      <c r="E105" s="621">
        <v>1095407</v>
      </c>
      <c r="F105" s="621">
        <v>193430</v>
      </c>
      <c r="G105" s="621">
        <v>2204294</v>
      </c>
      <c r="H105" s="309">
        <f>C105+D105+E105+F105+G105</f>
        <v>5282650</v>
      </c>
    </row>
    <row r="106" spans="2:9" ht="16.95" customHeight="1" x14ac:dyDescent="0.3">
      <c r="B106" s="283" t="s">
        <v>14</v>
      </c>
      <c r="C106" s="621">
        <v>623905</v>
      </c>
      <c r="D106" s="621">
        <v>80831</v>
      </c>
      <c r="E106" s="621">
        <v>43112</v>
      </c>
      <c r="F106" s="621">
        <v>7506</v>
      </c>
      <c r="G106" s="621">
        <v>209011</v>
      </c>
      <c r="H106" s="309">
        <f t="shared" si="6"/>
        <v>964365</v>
      </c>
    </row>
    <row r="107" spans="2:9" ht="16.95" customHeight="1" x14ac:dyDescent="0.3">
      <c r="B107" s="283" t="s">
        <v>16</v>
      </c>
      <c r="C107" s="621">
        <v>90203</v>
      </c>
      <c r="D107" s="621">
        <v>16788</v>
      </c>
      <c r="E107" s="621">
        <v>327440</v>
      </c>
      <c r="F107" s="621">
        <v>1681</v>
      </c>
      <c r="G107" s="621">
        <v>108621</v>
      </c>
      <c r="H107" s="309">
        <f t="shared" si="6"/>
        <v>544733</v>
      </c>
    </row>
    <row r="108" spans="2:9" ht="16.95" customHeight="1" x14ac:dyDescent="0.3">
      <c r="B108" s="283" t="s">
        <v>18</v>
      </c>
      <c r="C108" s="621">
        <v>987460</v>
      </c>
      <c r="D108" s="621">
        <v>401578</v>
      </c>
      <c r="E108" s="621">
        <v>2137082</v>
      </c>
      <c r="F108" s="621">
        <v>1292605</v>
      </c>
      <c r="G108" s="621">
        <v>520425</v>
      </c>
      <c r="H108" s="309">
        <f t="shared" si="6"/>
        <v>5339150</v>
      </c>
    </row>
    <row r="109" spans="2:9" ht="16.95" customHeight="1" x14ac:dyDescent="0.3">
      <c r="B109" s="283" t="s">
        <v>20</v>
      </c>
      <c r="C109" s="621">
        <v>354121</v>
      </c>
      <c r="D109" s="621">
        <v>52838</v>
      </c>
      <c r="E109" s="621">
        <v>60522</v>
      </c>
      <c r="F109" s="310">
        <v>0</v>
      </c>
      <c r="G109" s="621">
        <v>160841</v>
      </c>
      <c r="H109" s="309">
        <f t="shared" si="6"/>
        <v>628322</v>
      </c>
    </row>
    <row r="110" spans="2:9" ht="16.95" customHeight="1" x14ac:dyDescent="0.3">
      <c r="B110" s="283" t="s">
        <v>22</v>
      </c>
      <c r="C110" s="621">
        <v>414640</v>
      </c>
      <c r="D110" s="621">
        <v>10846</v>
      </c>
      <c r="E110" s="621">
        <v>388046</v>
      </c>
      <c r="F110" s="310">
        <v>0</v>
      </c>
      <c r="G110" s="621">
        <v>62501</v>
      </c>
      <c r="H110" s="309">
        <f t="shared" si="6"/>
        <v>876033</v>
      </c>
    </row>
    <row r="111" spans="2:9" ht="16.95" customHeight="1" x14ac:dyDescent="0.3">
      <c r="B111" s="283" t="s">
        <v>24</v>
      </c>
      <c r="C111" s="621">
        <v>3575</v>
      </c>
      <c r="D111" s="621">
        <v>503</v>
      </c>
      <c r="E111" s="621">
        <v>37680</v>
      </c>
      <c r="F111" s="275">
        <v>0</v>
      </c>
      <c r="G111" s="621">
        <v>18043</v>
      </c>
      <c r="H111" s="309">
        <f t="shared" si="6"/>
        <v>59801</v>
      </c>
    </row>
    <row r="112" spans="2:9" ht="16.95" customHeight="1" x14ac:dyDescent="0.3">
      <c r="B112" s="283" t="s">
        <v>34</v>
      </c>
      <c r="C112" s="621">
        <v>9586</v>
      </c>
      <c r="D112" s="310">
        <v>0</v>
      </c>
      <c r="E112" s="621">
        <v>6683</v>
      </c>
      <c r="F112" s="310">
        <v>0</v>
      </c>
      <c r="G112" s="310">
        <v>0</v>
      </c>
      <c r="H112" s="309">
        <f t="shared" si="6"/>
        <v>16269</v>
      </c>
    </row>
    <row r="113" spans="2:9" ht="16.95" customHeight="1" x14ac:dyDescent="0.3">
      <c r="B113" s="283" t="s">
        <v>26</v>
      </c>
      <c r="C113" s="621">
        <v>70578</v>
      </c>
      <c r="D113" s="621">
        <v>10909</v>
      </c>
      <c r="E113" s="621">
        <v>28655</v>
      </c>
      <c r="F113" s="310">
        <v>0</v>
      </c>
      <c r="G113" s="621">
        <v>49806</v>
      </c>
      <c r="H113" s="309">
        <f t="shared" si="6"/>
        <v>159948</v>
      </c>
    </row>
    <row r="114" spans="2:9" ht="16.95" customHeight="1" x14ac:dyDescent="0.3">
      <c r="B114" s="283" t="s">
        <v>28</v>
      </c>
      <c r="C114" s="621">
        <v>167040</v>
      </c>
      <c r="D114" s="621">
        <v>30456</v>
      </c>
      <c r="E114" s="621">
        <v>44924</v>
      </c>
      <c r="F114" s="310">
        <v>0</v>
      </c>
      <c r="G114" s="621">
        <v>107687</v>
      </c>
      <c r="H114" s="309">
        <f t="shared" si="6"/>
        <v>350107</v>
      </c>
    </row>
    <row r="115" spans="2:9" ht="16.95" customHeight="1" x14ac:dyDescent="0.3">
      <c r="B115" s="283" t="s">
        <v>30</v>
      </c>
      <c r="C115" s="621">
        <v>3214</v>
      </c>
      <c r="D115" s="310">
        <v>0</v>
      </c>
      <c r="E115" s="621">
        <v>17085</v>
      </c>
      <c r="F115" s="275">
        <v>0</v>
      </c>
      <c r="G115" s="621">
        <v>35418</v>
      </c>
      <c r="H115" s="309">
        <f t="shared" si="6"/>
        <v>55717</v>
      </c>
    </row>
    <row r="116" spans="2:9" ht="16.95" customHeight="1" x14ac:dyDescent="0.3">
      <c r="B116" s="283" t="s">
        <v>32</v>
      </c>
      <c r="C116" s="500">
        <v>1198730</v>
      </c>
      <c r="D116" s="500">
        <v>310840</v>
      </c>
      <c r="E116" s="500">
        <v>112603</v>
      </c>
      <c r="F116" s="275">
        <v>0</v>
      </c>
      <c r="G116" s="500">
        <v>719155</v>
      </c>
      <c r="H116" s="309">
        <f t="shared" si="6"/>
        <v>2341328</v>
      </c>
    </row>
    <row r="117" spans="2:9" ht="16.95" customHeight="1" x14ac:dyDescent="0.3">
      <c r="B117" s="285" t="s">
        <v>194</v>
      </c>
      <c r="C117" s="311">
        <f t="shared" ref="C117:H117" si="7">SUM(C103:C116)</f>
        <v>6609886</v>
      </c>
      <c r="D117" s="311">
        <f t="shared" si="7"/>
        <v>1352679</v>
      </c>
      <c r="E117" s="311">
        <f t="shared" si="7"/>
        <v>4356260</v>
      </c>
      <c r="F117" s="311">
        <f t="shared" si="7"/>
        <v>1645816</v>
      </c>
      <c r="G117" s="311">
        <f t="shared" si="7"/>
        <v>4546844</v>
      </c>
      <c r="H117" s="311">
        <f t="shared" si="7"/>
        <v>18511485</v>
      </c>
    </row>
    <row r="118" spans="2:9" ht="16.95" customHeight="1" x14ac:dyDescent="0.3">
      <c r="B118" s="285" t="s">
        <v>107</v>
      </c>
      <c r="C118" s="311">
        <v>0</v>
      </c>
      <c r="D118" s="311">
        <v>0</v>
      </c>
      <c r="E118" s="311">
        <v>0</v>
      </c>
      <c r="F118" s="311">
        <v>0</v>
      </c>
      <c r="G118" s="311">
        <v>0</v>
      </c>
      <c r="H118" s="309">
        <v>100121</v>
      </c>
    </row>
    <row r="119" spans="2:9" ht="16.95" customHeight="1" thickBot="1" x14ac:dyDescent="0.35">
      <c r="B119" s="654" t="s">
        <v>93</v>
      </c>
      <c r="C119" s="657">
        <f t="shared" ref="C119:H119" si="8">C117+C118</f>
        <v>6609886</v>
      </c>
      <c r="D119" s="657">
        <f t="shared" si="8"/>
        <v>1352679</v>
      </c>
      <c r="E119" s="657">
        <f t="shared" si="8"/>
        <v>4356260</v>
      </c>
      <c r="F119" s="657">
        <f t="shared" si="8"/>
        <v>1645816</v>
      </c>
      <c r="G119" s="657">
        <f t="shared" si="8"/>
        <v>4546844</v>
      </c>
      <c r="H119" s="657">
        <f t="shared" si="8"/>
        <v>18611606</v>
      </c>
    </row>
    <row r="120" spans="2:9" x14ac:dyDescent="0.3">
      <c r="B120" s="140"/>
      <c r="C120" s="156"/>
      <c r="D120" s="156"/>
      <c r="E120" s="156"/>
      <c r="F120" s="156"/>
      <c r="G120" s="156"/>
      <c r="H120" s="156"/>
    </row>
    <row r="122" spans="2:9" ht="14.4" x14ac:dyDescent="0.3">
      <c r="B122"/>
      <c r="C122" s="623"/>
      <c r="D122" s="623"/>
      <c r="E122" s="623"/>
      <c r="F122" s="623"/>
      <c r="G122" s="623"/>
      <c r="H122" s="623"/>
      <c r="I122"/>
    </row>
    <row r="123" spans="2:9" ht="14.4" x14ac:dyDescent="0.3">
      <c r="B123"/>
      <c r="C123" s="623"/>
      <c r="D123" s="623"/>
      <c r="E123" s="623"/>
      <c r="F123" s="623"/>
      <c r="G123" s="623"/>
      <c r="H123" s="623"/>
      <c r="I123"/>
    </row>
    <row r="124" spans="2:9" ht="14.4" x14ac:dyDescent="0.3">
      <c r="B124"/>
      <c r="C124" s="623"/>
      <c r="D124" s="623"/>
      <c r="E124" s="623"/>
      <c r="F124" s="623"/>
      <c r="G124" s="623"/>
      <c r="H124" s="623"/>
      <c r="I124"/>
    </row>
    <row r="125" spans="2:9" ht="14.4" x14ac:dyDescent="0.3">
      <c r="B125"/>
      <c r="C125" s="623"/>
      <c r="D125" s="623"/>
      <c r="E125" s="623"/>
      <c r="F125" s="623"/>
      <c r="G125" s="623"/>
      <c r="H125" s="623"/>
      <c r="I125"/>
    </row>
    <row r="126" spans="2:9" ht="14.4" x14ac:dyDescent="0.3">
      <c r="B126"/>
      <c r="C126" s="623"/>
      <c r="D126" s="623"/>
      <c r="E126" s="623"/>
      <c r="F126" s="623"/>
      <c r="G126" s="623"/>
      <c r="H126" s="623"/>
      <c r="I126"/>
    </row>
    <row r="127" spans="2:9" ht="14.4" x14ac:dyDescent="0.3">
      <c r="B127"/>
      <c r="C127" s="623"/>
      <c r="D127" s="623"/>
      <c r="E127" s="623"/>
      <c r="F127" s="623"/>
      <c r="G127" s="623"/>
      <c r="H127" s="623"/>
      <c r="I127"/>
    </row>
    <row r="128" spans="2:9" ht="14.4" x14ac:dyDescent="0.3">
      <c r="B128"/>
      <c r="C128" s="623"/>
      <c r="D128" s="623"/>
      <c r="E128" s="623"/>
      <c r="F128" s="623"/>
      <c r="G128" s="623"/>
      <c r="H128" s="623"/>
      <c r="I128"/>
    </row>
    <row r="129" spans="2:9" ht="14.4" x14ac:dyDescent="0.3">
      <c r="B129"/>
      <c r="C129" s="623"/>
      <c r="D129" s="623"/>
      <c r="E129" s="623"/>
      <c r="F129" s="623"/>
      <c r="G129" s="623"/>
      <c r="H129" s="623"/>
      <c r="I129"/>
    </row>
    <row r="130" spans="2:9" ht="14.4" x14ac:dyDescent="0.3">
      <c r="B130"/>
      <c r="C130" s="623"/>
      <c r="D130" s="623"/>
      <c r="E130" s="623"/>
      <c r="F130" s="623"/>
      <c r="G130" s="623"/>
      <c r="H130" s="623"/>
      <c r="I130"/>
    </row>
    <row r="131" spans="2:9" ht="14.4" x14ac:dyDescent="0.3">
      <c r="B131"/>
      <c r="C131" s="623"/>
      <c r="D131" s="623"/>
      <c r="E131" s="623"/>
      <c r="F131" s="623"/>
      <c r="G131" s="623"/>
      <c r="H131" s="623"/>
      <c r="I131"/>
    </row>
    <row r="132" spans="2:9" ht="14.4" x14ac:dyDescent="0.3">
      <c r="B132"/>
      <c r="C132" s="623"/>
      <c r="D132" s="623"/>
      <c r="E132" s="623"/>
      <c r="F132" s="623"/>
      <c r="G132" s="623"/>
      <c r="H132" s="623"/>
      <c r="I132"/>
    </row>
    <row r="133" spans="2:9" ht="14.4" x14ac:dyDescent="0.3">
      <c r="B133"/>
      <c r="C133" s="623"/>
      <c r="D133" s="623"/>
      <c r="E133" s="623"/>
      <c r="F133" s="623"/>
      <c r="G133" s="623"/>
      <c r="H133" s="623"/>
      <c r="I133"/>
    </row>
    <row r="134" spans="2:9" ht="14.4" x14ac:dyDescent="0.3">
      <c r="B134"/>
      <c r="C134" s="623"/>
      <c r="D134" s="623"/>
      <c r="E134" s="623"/>
      <c r="F134" s="623"/>
      <c r="G134" s="623"/>
      <c r="H134" s="623"/>
      <c r="I134"/>
    </row>
    <row r="135" spans="2:9" ht="14.4" x14ac:dyDescent="0.3">
      <c r="B135"/>
      <c r="C135" s="623"/>
      <c r="D135" s="623"/>
      <c r="E135" s="623"/>
      <c r="F135" s="623"/>
      <c r="G135" s="623"/>
      <c r="H135" s="623"/>
      <c r="I135"/>
    </row>
    <row r="136" spans="2:9" ht="14.4" x14ac:dyDescent="0.3">
      <c r="B136"/>
      <c r="C136" s="623"/>
      <c r="D136" s="623"/>
      <c r="E136" s="623"/>
      <c r="F136" s="623"/>
      <c r="G136" s="623"/>
      <c r="H136" s="623"/>
      <c r="I136"/>
    </row>
    <row r="137" spans="2:9" ht="14.4" x14ac:dyDescent="0.3">
      <c r="B137"/>
      <c r="C137" s="623"/>
      <c r="D137" s="623"/>
      <c r="E137" s="623"/>
      <c r="F137" s="623"/>
      <c r="G137" s="623"/>
      <c r="H137" s="623"/>
      <c r="I137"/>
    </row>
    <row r="138" spans="2:9" ht="14.4" x14ac:dyDescent="0.3">
      <c r="B138"/>
      <c r="C138" s="623"/>
      <c r="D138" s="623"/>
      <c r="E138" s="623"/>
      <c r="F138" s="623"/>
      <c r="G138" s="623"/>
      <c r="H138" s="623"/>
      <c r="I138"/>
    </row>
    <row r="139" spans="2:9" ht="14.4" x14ac:dyDescent="0.3">
      <c r="B139"/>
      <c r="C139" s="623"/>
      <c r="D139" s="623"/>
      <c r="E139" s="623"/>
      <c r="F139" s="623"/>
      <c r="G139" s="623"/>
      <c r="H139" s="623"/>
      <c r="I139"/>
    </row>
    <row r="140" spans="2:9" ht="14.4" x14ac:dyDescent="0.3">
      <c r="B140"/>
      <c r="C140" s="623"/>
      <c r="D140" s="623"/>
      <c r="E140" s="623"/>
      <c r="F140" s="623"/>
      <c r="G140" s="623"/>
      <c r="H140" s="623"/>
      <c r="I140"/>
    </row>
    <row r="141" spans="2:9" ht="14.4" x14ac:dyDescent="0.3">
      <c r="B141"/>
      <c r="C141" s="623"/>
      <c r="D141" s="623"/>
      <c r="E141" s="623"/>
      <c r="F141" s="623"/>
      <c r="G141" s="623"/>
      <c r="H141" s="623"/>
      <c r="I141"/>
    </row>
    <row r="142" spans="2:9" ht="14.4" x14ac:dyDescent="0.3">
      <c r="B142"/>
      <c r="C142" s="623"/>
      <c r="D142" s="623"/>
      <c r="E142" s="623"/>
      <c r="F142" s="623"/>
      <c r="G142" s="623"/>
      <c r="H142" s="623"/>
      <c r="I142"/>
    </row>
    <row r="143" spans="2:9" ht="14.4" x14ac:dyDescent="0.3">
      <c r="B143"/>
      <c r="C143" s="623"/>
      <c r="D143" s="623"/>
      <c r="E143" s="623"/>
      <c r="F143" s="623"/>
      <c r="G143" s="623"/>
      <c r="H143" s="623"/>
      <c r="I143"/>
    </row>
    <row r="144" spans="2:9" ht="14.4" x14ac:dyDescent="0.3">
      <c r="B144"/>
      <c r="C144" s="623"/>
      <c r="D144" s="623"/>
      <c r="E144" s="623"/>
      <c r="F144" s="623"/>
      <c r="G144" s="623"/>
      <c r="H144" s="623"/>
      <c r="I144"/>
    </row>
    <row r="145" spans="1:16" ht="14.4" x14ac:dyDescent="0.3">
      <c r="B145"/>
      <c r="C145" s="623"/>
      <c r="D145" s="623"/>
      <c r="E145" s="623"/>
      <c r="F145" s="623"/>
      <c r="G145" s="623"/>
      <c r="H145" s="623"/>
      <c r="I145"/>
    </row>
    <row r="146" spans="1:16" ht="14.4" x14ac:dyDescent="0.3">
      <c r="B146"/>
      <c r="C146" s="623"/>
      <c r="D146" s="623"/>
      <c r="E146" s="623"/>
      <c r="F146" s="623"/>
      <c r="G146" s="623"/>
      <c r="H146" s="623"/>
      <c r="I146"/>
    </row>
    <row r="147" spans="1:16" ht="14.4" x14ac:dyDescent="0.3">
      <c r="B147"/>
      <c r="C147" s="623"/>
      <c r="D147" s="623"/>
      <c r="E147" s="623"/>
      <c r="F147" s="623"/>
      <c r="G147" s="623"/>
      <c r="H147" s="623"/>
      <c r="I147"/>
    </row>
    <row r="148" spans="1:16" ht="14.4" x14ac:dyDescent="0.3">
      <c r="A148" s="158"/>
      <c r="C148" s="161"/>
      <c r="D148" s="161"/>
      <c r="E148" s="161"/>
      <c r="F148" s="161"/>
      <c r="G148" s="161"/>
      <c r="H148" s="161"/>
    </row>
    <row r="149" spans="1:16" ht="14.4" x14ac:dyDescent="0.3">
      <c r="A149" s="158"/>
      <c r="B149" s="158"/>
      <c r="C149" s="161"/>
      <c r="D149" s="161"/>
      <c r="E149" s="161"/>
      <c r="F149" s="161"/>
      <c r="G149" s="161"/>
      <c r="H149" s="161"/>
    </row>
    <row r="150" spans="1:16" ht="14.4" x14ac:dyDescent="0.3">
      <c r="A150" s="158"/>
      <c r="B150" s="158"/>
      <c r="C150" s="161"/>
      <c r="D150" s="161"/>
      <c r="E150" s="161"/>
      <c r="F150" s="161"/>
      <c r="G150" s="161"/>
      <c r="H150" s="161"/>
      <c r="O150" s="150"/>
      <c r="P150" s="135"/>
    </row>
    <row r="151" spans="1:16" ht="14.4" x14ac:dyDescent="0.3">
      <c r="A151" s="158"/>
      <c r="B151" s="158"/>
      <c r="C151" s="161"/>
      <c r="D151" s="161"/>
      <c r="E151" s="161"/>
      <c r="F151" s="161"/>
      <c r="G151" s="161"/>
      <c r="H151" s="161"/>
      <c r="O151" s="150"/>
      <c r="P151" s="135"/>
    </row>
    <row r="152" spans="1:16" ht="14.4" x14ac:dyDescent="0.3">
      <c r="A152" s="158"/>
      <c r="B152" s="158"/>
      <c r="C152" s="161"/>
      <c r="D152" s="161"/>
      <c r="E152" s="161"/>
      <c r="F152" s="161"/>
      <c r="G152" s="161"/>
      <c r="H152" s="161"/>
      <c r="O152" s="150"/>
      <c r="P152" s="135"/>
    </row>
    <row r="153" spans="1:16" ht="14.4" x14ac:dyDescent="0.3">
      <c r="A153" s="158"/>
      <c r="B153" s="158"/>
      <c r="C153" s="161"/>
      <c r="D153" s="161"/>
      <c r="E153" s="161"/>
      <c r="F153" s="161"/>
      <c r="G153" s="161"/>
      <c r="H153" s="161"/>
      <c r="O153" s="150"/>
      <c r="P153" s="135"/>
    </row>
    <row r="154" spans="1:16" ht="14.4" x14ac:dyDescent="0.3">
      <c r="A154" s="158"/>
      <c r="B154" s="158"/>
      <c r="C154" s="161"/>
      <c r="D154" s="161"/>
      <c r="E154" s="161"/>
      <c r="F154" s="161"/>
      <c r="G154" s="161"/>
      <c r="H154" s="161"/>
      <c r="O154" s="150"/>
      <c r="P154" s="135"/>
    </row>
    <row r="155" spans="1:16" ht="14.4" x14ac:dyDescent="0.3">
      <c r="A155" s="158"/>
      <c r="B155" s="158"/>
      <c r="C155" s="161"/>
      <c r="D155" s="161"/>
      <c r="E155" s="161"/>
      <c r="F155" s="161"/>
      <c r="G155" s="161"/>
      <c r="H155" s="161"/>
      <c r="O155" s="150"/>
      <c r="P155" s="135"/>
    </row>
    <row r="156" spans="1:16" ht="14.4" x14ac:dyDescent="0.3">
      <c r="A156" s="158"/>
      <c r="B156" s="158"/>
      <c r="C156" s="161"/>
      <c r="D156" s="161"/>
      <c r="E156" s="161"/>
      <c r="F156" s="161"/>
      <c r="G156" s="161"/>
      <c r="H156" s="161"/>
      <c r="O156" s="150"/>
      <c r="P156" s="135"/>
    </row>
    <row r="157" spans="1:16" ht="14.4" x14ac:dyDescent="0.3">
      <c r="A157" s="158"/>
      <c r="B157" s="158"/>
      <c r="C157" s="161"/>
      <c r="D157" s="161"/>
      <c r="E157" s="161"/>
      <c r="F157" s="161"/>
      <c r="G157" s="161"/>
      <c r="H157" s="161"/>
      <c r="O157" s="150"/>
      <c r="P157" s="135"/>
    </row>
    <row r="158" spans="1:16" ht="14.4" x14ac:dyDescent="0.3">
      <c r="A158" s="158"/>
      <c r="B158" s="158"/>
      <c r="C158" s="161"/>
      <c r="D158" s="161"/>
      <c r="E158" s="161"/>
      <c r="F158" s="161"/>
      <c r="G158" s="161"/>
      <c r="H158" s="161"/>
      <c r="O158" s="150"/>
      <c r="P158" s="135"/>
    </row>
    <row r="159" spans="1:16" ht="14.4" x14ac:dyDescent="0.3">
      <c r="A159" s="158"/>
      <c r="B159" s="158"/>
      <c r="C159" s="161"/>
      <c r="D159" s="161"/>
      <c r="E159" s="161"/>
      <c r="F159" s="161"/>
      <c r="G159" s="161"/>
      <c r="H159" s="161"/>
      <c r="O159" s="150"/>
      <c r="P159" s="135"/>
    </row>
    <row r="160" spans="1:16" ht="14.4" x14ac:dyDescent="0.3">
      <c r="A160" s="158"/>
      <c r="B160" s="158"/>
      <c r="C160" s="161"/>
      <c r="D160" s="161"/>
      <c r="E160" s="161"/>
      <c r="F160" s="161"/>
      <c r="G160" s="161"/>
      <c r="H160" s="161"/>
      <c r="O160" s="150"/>
      <c r="P160" s="135"/>
    </row>
    <row r="161" spans="1:16" ht="14.4" x14ac:dyDescent="0.3">
      <c r="A161" s="158"/>
      <c r="B161" s="158"/>
      <c r="C161" s="161"/>
      <c r="D161" s="161"/>
      <c r="E161" s="161"/>
      <c r="F161" s="161"/>
      <c r="G161" s="161"/>
      <c r="H161" s="161"/>
      <c r="O161" s="150"/>
      <c r="P161" s="135"/>
    </row>
    <row r="162" spans="1:16" ht="14.4" x14ac:dyDescent="0.3">
      <c r="A162" s="158"/>
      <c r="B162" s="158"/>
      <c r="C162" s="161"/>
      <c r="D162" s="161"/>
      <c r="E162" s="161"/>
      <c r="F162" s="161"/>
      <c r="G162" s="161"/>
      <c r="H162" s="161"/>
      <c r="O162" s="150"/>
      <c r="P162" s="135"/>
    </row>
    <row r="163" spans="1:16" ht="14.4" x14ac:dyDescent="0.3">
      <c r="A163" s="158"/>
      <c r="B163" s="158"/>
      <c r="C163" s="161"/>
      <c r="D163" s="161"/>
      <c r="E163" s="161"/>
      <c r="F163" s="161"/>
      <c r="G163" s="161"/>
      <c r="H163" s="161"/>
      <c r="O163" s="150"/>
      <c r="P163" s="135"/>
    </row>
    <row r="164" spans="1:16" ht="14.4" x14ac:dyDescent="0.3">
      <c r="A164" s="158"/>
      <c r="B164" s="158"/>
      <c r="C164" s="161"/>
      <c r="D164" s="161"/>
      <c r="E164" s="161"/>
      <c r="F164" s="161"/>
      <c r="G164" s="161"/>
      <c r="H164" s="161"/>
      <c r="O164" s="150"/>
      <c r="P164" s="135"/>
    </row>
    <row r="165" spans="1:16" ht="14.4" x14ac:dyDescent="0.3">
      <c r="A165" s="158"/>
      <c r="B165" s="158"/>
      <c r="C165" s="161"/>
      <c r="D165" s="161"/>
      <c r="E165" s="161"/>
      <c r="F165" s="161"/>
      <c r="G165" s="161"/>
      <c r="H165" s="161"/>
      <c r="O165" s="150"/>
      <c r="P165" s="135"/>
    </row>
    <row r="166" spans="1:16" ht="14.4" x14ac:dyDescent="0.3">
      <c r="A166" s="158"/>
      <c r="B166" s="158"/>
      <c r="C166" s="161"/>
      <c r="D166" s="161"/>
      <c r="E166" s="161"/>
      <c r="F166" s="161"/>
      <c r="G166" s="161"/>
      <c r="H166" s="161"/>
      <c r="O166" s="150"/>
      <c r="P166" s="135"/>
    </row>
    <row r="167" spans="1:16" ht="14.4" x14ac:dyDescent="0.3">
      <c r="A167" s="158"/>
      <c r="B167" s="158"/>
      <c r="C167" s="161"/>
      <c r="D167" s="161"/>
      <c r="E167" s="161"/>
      <c r="F167" s="161"/>
      <c r="G167" s="161"/>
      <c r="H167" s="161"/>
      <c r="O167" s="150"/>
      <c r="P167" s="135"/>
    </row>
    <row r="168" spans="1:16" ht="14.4" x14ac:dyDescent="0.3">
      <c r="A168" s="158"/>
      <c r="B168" s="158"/>
      <c r="C168" s="161"/>
      <c r="D168" s="161"/>
      <c r="E168" s="161"/>
      <c r="F168" s="161"/>
      <c r="G168" s="161"/>
      <c r="H168" s="161"/>
      <c r="O168" s="150"/>
      <c r="P168" s="135"/>
    </row>
    <row r="169" spans="1:16" ht="14.4" x14ac:dyDescent="0.3">
      <c r="A169" s="158"/>
      <c r="B169" s="158"/>
      <c r="C169" s="161"/>
      <c r="D169" s="161"/>
      <c r="E169" s="161"/>
      <c r="F169" s="161"/>
      <c r="G169" s="161"/>
      <c r="H169" s="161"/>
      <c r="O169" s="150"/>
      <c r="P169" s="135"/>
    </row>
    <row r="170" spans="1:16" ht="14.4" x14ac:dyDescent="0.3">
      <c r="A170" s="158"/>
      <c r="B170" s="158"/>
      <c r="C170" s="161"/>
      <c r="D170" s="161"/>
      <c r="E170" s="161"/>
      <c r="F170" s="161"/>
      <c r="G170" s="161"/>
      <c r="H170" s="161"/>
      <c r="O170" s="150"/>
      <c r="P170" s="135"/>
    </row>
    <row r="173" spans="1:16" x14ac:dyDescent="0.3">
      <c r="B173" s="140"/>
      <c r="C173" s="156"/>
      <c r="D173" s="156"/>
      <c r="E173" s="156"/>
      <c r="F173" s="156"/>
      <c r="G173" s="156"/>
      <c r="H173" s="156"/>
    </row>
    <row r="174" spans="1:16" x14ac:dyDescent="0.3">
      <c r="B174" s="141"/>
      <c r="C174" s="156"/>
      <c r="D174" s="156"/>
      <c r="E174" s="156"/>
      <c r="F174" s="156"/>
      <c r="G174" s="156"/>
      <c r="H174" s="156"/>
    </row>
    <row r="175" spans="1:16" x14ac:dyDescent="0.3">
      <c r="B175" s="140"/>
      <c r="C175" s="156"/>
      <c r="D175" s="156"/>
      <c r="E175" s="156"/>
      <c r="F175" s="156"/>
      <c r="G175" s="156"/>
      <c r="H175" s="156"/>
    </row>
    <row r="176" spans="1:16" x14ac:dyDescent="0.3">
      <c r="B176" s="140"/>
      <c r="C176" s="156"/>
      <c r="D176" s="156"/>
      <c r="E176" s="156"/>
      <c r="F176" s="156"/>
      <c r="G176" s="156"/>
      <c r="H176" s="156"/>
    </row>
    <row r="177" spans="2:8" x14ac:dyDescent="0.3">
      <c r="B177" s="140"/>
      <c r="C177" s="156"/>
      <c r="D177" s="156"/>
      <c r="E177" s="156"/>
      <c r="F177" s="156"/>
      <c r="G177" s="156"/>
      <c r="H177" s="156"/>
    </row>
    <row r="178" spans="2:8" x14ac:dyDescent="0.3">
      <c r="B178" s="140"/>
      <c r="C178" s="156"/>
      <c r="D178" s="156"/>
      <c r="E178" s="156"/>
      <c r="F178" s="156"/>
      <c r="G178" s="156"/>
      <c r="H178" s="156"/>
    </row>
    <row r="179" spans="2:8" x14ac:dyDescent="0.3">
      <c r="B179" s="140"/>
      <c r="C179" s="156"/>
      <c r="D179" s="156"/>
      <c r="E179" s="156"/>
      <c r="F179" s="156"/>
      <c r="G179" s="156"/>
      <c r="H179" s="156"/>
    </row>
    <row r="180" spans="2:8" x14ac:dyDescent="0.3">
      <c r="B180" s="140"/>
      <c r="C180" s="156"/>
      <c r="D180" s="156"/>
      <c r="E180" s="156"/>
      <c r="F180" s="156"/>
      <c r="G180" s="156"/>
      <c r="H180" s="156"/>
    </row>
    <row r="181" spans="2:8" x14ac:dyDescent="0.3">
      <c r="B181" s="140"/>
      <c r="C181" s="156"/>
      <c r="D181" s="156"/>
      <c r="E181" s="156"/>
      <c r="F181" s="156"/>
      <c r="G181" s="156"/>
      <c r="H181" s="156"/>
    </row>
    <row r="182" spans="2:8" x14ac:dyDescent="0.3">
      <c r="B182" s="140"/>
      <c r="C182" s="156"/>
      <c r="D182" s="156"/>
      <c r="E182" s="156"/>
      <c r="F182" s="156"/>
      <c r="G182" s="156"/>
      <c r="H182" s="156"/>
    </row>
    <row r="183" spans="2:8" x14ac:dyDescent="0.3">
      <c r="B183" s="140"/>
      <c r="C183" s="156"/>
      <c r="D183" s="156"/>
      <c r="E183" s="156"/>
      <c r="F183" s="156"/>
      <c r="G183" s="156"/>
      <c r="H183" s="156"/>
    </row>
    <row r="184" spans="2:8" x14ac:dyDescent="0.3">
      <c r="B184" s="140"/>
      <c r="C184" s="156"/>
      <c r="D184" s="156"/>
      <c r="E184" s="156"/>
      <c r="F184" s="156"/>
      <c r="G184" s="156"/>
      <c r="H184" s="156"/>
    </row>
    <row r="185" spans="2:8" x14ac:dyDescent="0.3">
      <c r="B185" s="140"/>
      <c r="C185" s="156"/>
      <c r="D185" s="156"/>
      <c r="E185" s="156"/>
      <c r="F185" s="156"/>
      <c r="G185" s="156"/>
      <c r="H185" s="156"/>
    </row>
    <row r="186" spans="2:8" x14ac:dyDescent="0.3">
      <c r="B186" s="140"/>
      <c r="C186" s="156"/>
      <c r="D186" s="156"/>
      <c r="E186" s="156"/>
      <c r="F186" s="156"/>
      <c r="G186" s="156"/>
      <c r="H186" s="156"/>
    </row>
    <row r="187" spans="2:8" x14ac:dyDescent="0.3">
      <c r="B187" s="140"/>
      <c r="C187" s="156"/>
      <c r="D187" s="156"/>
      <c r="E187" s="156"/>
      <c r="F187" s="156"/>
      <c r="G187" s="156"/>
      <c r="H187" s="156"/>
    </row>
    <row r="188" spans="2:8" x14ac:dyDescent="0.3">
      <c r="B188" s="140"/>
      <c r="C188" s="156"/>
      <c r="D188" s="156"/>
      <c r="E188" s="156"/>
      <c r="F188" s="156"/>
      <c r="G188" s="156"/>
      <c r="H188" s="156"/>
    </row>
    <row r="189" spans="2:8" x14ac:dyDescent="0.3">
      <c r="B189" s="140"/>
      <c r="C189" s="156"/>
      <c r="D189" s="156"/>
      <c r="E189" s="156"/>
      <c r="F189" s="156"/>
      <c r="G189" s="156"/>
      <c r="H189" s="156"/>
    </row>
  </sheetData>
  <mergeCells count="41">
    <mergeCell ref="H7:H9"/>
    <mergeCell ref="H100:H102"/>
    <mergeCell ref="B98:G98"/>
    <mergeCell ref="B100:B102"/>
    <mergeCell ref="C100:C102"/>
    <mergeCell ref="D100:D102"/>
    <mergeCell ref="E100:E102"/>
    <mergeCell ref="F100:F102"/>
    <mergeCell ref="G100:G102"/>
    <mergeCell ref="H53:H55"/>
    <mergeCell ref="B74:G74"/>
    <mergeCell ref="B76:B78"/>
    <mergeCell ref="C76:C78"/>
    <mergeCell ref="D76:D78"/>
    <mergeCell ref="E76:E78"/>
    <mergeCell ref="F76:F78"/>
    <mergeCell ref="G76:G78"/>
    <mergeCell ref="H76:H78"/>
    <mergeCell ref="B51:G51"/>
    <mergeCell ref="B53:B55"/>
    <mergeCell ref="C53:C55"/>
    <mergeCell ref="D53:D55"/>
    <mergeCell ref="E53:E55"/>
    <mergeCell ref="F53:F55"/>
    <mergeCell ref="G53:G55"/>
    <mergeCell ref="B3:H3"/>
    <mergeCell ref="H30:H32"/>
    <mergeCell ref="B28:G28"/>
    <mergeCell ref="B30:B32"/>
    <mergeCell ref="C30:C32"/>
    <mergeCell ref="D30:D32"/>
    <mergeCell ref="E30:E32"/>
    <mergeCell ref="F30:F32"/>
    <mergeCell ref="G30:G32"/>
    <mergeCell ref="B5:G5"/>
    <mergeCell ref="B7:B9"/>
    <mergeCell ref="C7:C9"/>
    <mergeCell ref="D7:D9"/>
    <mergeCell ref="E7:E9"/>
    <mergeCell ref="F7:F9"/>
    <mergeCell ref="G7:G9"/>
  </mergeCells>
  <pageMargins left="0.7" right="0.7" top="0.75" bottom="0.75" header="0.3" footer="0.3"/>
  <pageSetup paperSize="9" scale="55" orientation="landscape" r:id="rId1"/>
  <rowBreaks count="5" manualBreakCount="5">
    <brk id="50" max="8" man="1"/>
    <brk id="74" max="8" man="1"/>
    <brk id="96" max="8" man="1"/>
    <brk id="120" max="16383" man="1"/>
    <brk id="146"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autoPageBreaks="0"/>
  </sheetPr>
  <dimension ref="B1:P168"/>
  <sheetViews>
    <sheetView showGridLines="0" view="pageBreakPreview" zoomScale="90" zoomScaleNormal="85" zoomScaleSheetLayoutView="90" workbookViewId="0">
      <selection activeCell="M25" sqref="M25"/>
    </sheetView>
  </sheetViews>
  <sheetFormatPr defaultColWidth="9.109375" defaultRowHeight="13.2" x14ac:dyDescent="0.3"/>
  <cols>
    <col min="1" max="1" width="3.88671875" style="135" customWidth="1"/>
    <col min="2" max="2" width="24.6640625" style="141" customWidth="1"/>
    <col min="3" max="7" width="20.6640625" style="135" customWidth="1"/>
    <col min="8" max="8" width="20.6640625" style="126" customWidth="1"/>
    <col min="9" max="9" width="6.6640625" style="126" customWidth="1"/>
    <col min="10" max="10" width="12.88671875" style="135" customWidth="1"/>
    <col min="11" max="11" width="13.109375" style="135" customWidth="1"/>
    <col min="12" max="12" width="12.109375" style="135" customWidth="1"/>
    <col min="13" max="13" width="11.33203125" style="135" customWidth="1"/>
    <col min="14" max="14" width="14.6640625" style="135" customWidth="1"/>
    <col min="15" max="15" width="16.44140625" style="135" customWidth="1"/>
    <col min="16" max="16" width="14.5546875" style="150" customWidth="1"/>
    <col min="17" max="16384" width="9.109375" style="135"/>
  </cols>
  <sheetData>
    <row r="1" spans="2:9" x14ac:dyDescent="0.3">
      <c r="B1" s="135"/>
    </row>
    <row r="2" spans="2:9" ht="13.8" x14ac:dyDescent="0.3">
      <c r="B2" s="629" t="s">
        <v>277</v>
      </c>
      <c r="C2" s="629"/>
      <c r="D2" s="629"/>
      <c r="E2" s="629"/>
      <c r="F2" s="629"/>
      <c r="G2" s="629"/>
      <c r="H2" s="633"/>
    </row>
    <row r="3" spans="2:9" ht="13.8" x14ac:dyDescent="0.3">
      <c r="B3" s="888" t="s">
        <v>70</v>
      </c>
      <c r="C3" s="888"/>
      <c r="D3" s="888"/>
      <c r="E3" s="888"/>
      <c r="F3" s="888"/>
      <c r="G3" s="888"/>
      <c r="H3" s="888"/>
      <c r="I3" s="159"/>
    </row>
    <row r="4" spans="2:9" ht="13.8" x14ac:dyDescent="0.3">
      <c r="B4" s="732"/>
      <c r="C4" s="732"/>
      <c r="D4" s="732"/>
      <c r="E4" s="732"/>
      <c r="F4" s="732"/>
      <c r="G4" s="732"/>
      <c r="H4" s="732"/>
      <c r="I4" s="159"/>
    </row>
    <row r="5" spans="2:9" x14ac:dyDescent="0.3">
      <c r="B5" s="881" t="s">
        <v>278</v>
      </c>
      <c r="C5" s="881"/>
      <c r="D5" s="881"/>
      <c r="E5" s="881"/>
      <c r="F5" s="881"/>
      <c r="G5" s="159"/>
      <c r="H5" s="118"/>
      <c r="I5" s="159"/>
    </row>
    <row r="6" spans="2:9" ht="13.8" thickBot="1" x14ac:dyDescent="0.35">
      <c r="G6" s="876" t="s">
        <v>218</v>
      </c>
      <c r="H6" s="876"/>
      <c r="I6" s="159"/>
    </row>
    <row r="7" spans="2:9" ht="19.2" customHeight="1" x14ac:dyDescent="0.3">
      <c r="B7" s="889" t="s">
        <v>250</v>
      </c>
      <c r="C7" s="891" t="s">
        <v>268</v>
      </c>
      <c r="D7" s="891" t="s">
        <v>269</v>
      </c>
      <c r="E7" s="891" t="s">
        <v>270</v>
      </c>
      <c r="F7" s="891" t="s">
        <v>104</v>
      </c>
      <c r="G7" s="891" t="s">
        <v>105</v>
      </c>
      <c r="H7" s="891" t="s">
        <v>272</v>
      </c>
      <c r="I7" s="159"/>
    </row>
    <row r="8" spans="2:9" ht="19.2" customHeight="1" thickBot="1" x14ac:dyDescent="0.35">
      <c r="B8" s="890"/>
      <c r="C8" s="892"/>
      <c r="D8" s="892"/>
      <c r="E8" s="892"/>
      <c r="F8" s="892"/>
      <c r="G8" s="892"/>
      <c r="H8" s="892"/>
      <c r="I8" s="159"/>
    </row>
    <row r="9" spans="2:9" ht="16.95" customHeight="1" x14ac:dyDescent="0.3">
      <c r="B9" s="289" t="s">
        <v>8</v>
      </c>
      <c r="C9" s="271">
        <v>2191333.0317743304</v>
      </c>
      <c r="D9" s="271">
        <v>346898.53250044852</v>
      </c>
      <c r="E9" s="271">
        <v>7368755.1765988432</v>
      </c>
      <c r="F9" s="271">
        <v>1619284.6229600001</v>
      </c>
      <c r="G9" s="271">
        <v>545828.83016638597</v>
      </c>
      <c r="H9" s="313">
        <v>12072100.194000008</v>
      </c>
      <c r="I9" s="159"/>
    </row>
    <row r="10" spans="2:9" ht="16.95" customHeight="1" x14ac:dyDescent="0.3">
      <c r="B10" s="289" t="s">
        <v>10</v>
      </c>
      <c r="C10" s="271">
        <v>107363.985343564</v>
      </c>
      <c r="D10" s="271">
        <v>31004.411991892768</v>
      </c>
      <c r="E10" s="271">
        <v>2162680.3553891978</v>
      </c>
      <c r="F10" s="271">
        <v>833629.02542003302</v>
      </c>
      <c r="G10" s="271">
        <v>172726.26834640105</v>
      </c>
      <c r="H10" s="313">
        <v>3307404.0464910883</v>
      </c>
      <c r="I10" s="159"/>
    </row>
    <row r="11" spans="2:9" ht="16.95" customHeight="1" x14ac:dyDescent="0.3">
      <c r="B11" s="289" t="s">
        <v>12</v>
      </c>
      <c r="C11" s="271">
        <v>814415</v>
      </c>
      <c r="D11" s="271">
        <v>409649</v>
      </c>
      <c r="E11" s="271">
        <v>9936971</v>
      </c>
      <c r="F11" s="271">
        <v>2057136</v>
      </c>
      <c r="G11" s="271">
        <v>1597866</v>
      </c>
      <c r="H11" s="313">
        <v>14816037</v>
      </c>
      <c r="I11" s="159"/>
    </row>
    <row r="12" spans="2:9" ht="16.95" customHeight="1" x14ac:dyDescent="0.3">
      <c r="B12" s="289" t="s">
        <v>14</v>
      </c>
      <c r="C12" s="271">
        <v>630245.95012000017</v>
      </c>
      <c r="D12" s="271">
        <v>16252.860200000036</v>
      </c>
      <c r="E12" s="271">
        <v>2893129.6794099999</v>
      </c>
      <c r="F12" s="271">
        <v>3462470.1571700005</v>
      </c>
      <c r="G12" s="271">
        <v>287479.97830999974</v>
      </c>
      <c r="H12" s="313">
        <v>7289578.6252100002</v>
      </c>
      <c r="I12" s="159"/>
    </row>
    <row r="13" spans="2:9" ht="16.95" customHeight="1" x14ac:dyDescent="0.3">
      <c r="B13" s="289" t="s">
        <v>16</v>
      </c>
      <c r="C13" s="271">
        <v>36016.086770000024</v>
      </c>
      <c r="D13" s="271">
        <v>15512.322680000001</v>
      </c>
      <c r="E13" s="271">
        <v>2980776.8753799996</v>
      </c>
      <c r="F13" s="271">
        <v>268784.2268</v>
      </c>
      <c r="G13" s="271">
        <v>254429.62106000003</v>
      </c>
      <c r="H13" s="313">
        <v>3555519.1326899994</v>
      </c>
      <c r="I13" s="159"/>
    </row>
    <row r="14" spans="2:9" ht="16.95" customHeight="1" x14ac:dyDescent="0.3">
      <c r="B14" s="289" t="s">
        <v>18</v>
      </c>
      <c r="C14" s="271">
        <v>487453.26853079733</v>
      </c>
      <c r="D14" s="271">
        <v>193807.36607609264</v>
      </c>
      <c r="E14" s="271">
        <v>4145003.2361270073</v>
      </c>
      <c r="F14" s="271">
        <v>816410.9167623301</v>
      </c>
      <c r="G14" s="271">
        <v>308681.14664314105</v>
      </c>
      <c r="H14" s="313">
        <v>5951355.9341393691</v>
      </c>
      <c r="I14" s="159"/>
    </row>
    <row r="15" spans="2:9" ht="16.95" customHeight="1" x14ac:dyDescent="0.3">
      <c r="B15" s="289" t="s">
        <v>20</v>
      </c>
      <c r="C15" s="271">
        <v>89839.557782891177</v>
      </c>
      <c r="D15" s="271">
        <v>35728.930112075112</v>
      </c>
      <c r="E15" s="271">
        <v>4009647.4473310807</v>
      </c>
      <c r="F15" s="271">
        <v>1230938.1866897009</v>
      </c>
      <c r="G15" s="271">
        <v>144196.09602376673</v>
      </c>
      <c r="H15" s="313">
        <v>5510350.2179395147</v>
      </c>
      <c r="I15" s="159"/>
    </row>
    <row r="16" spans="2:9" ht="16.95" customHeight="1" x14ac:dyDescent="0.3">
      <c r="B16" s="289" t="s">
        <v>22</v>
      </c>
      <c r="C16" s="271">
        <v>1062990.6189702395</v>
      </c>
      <c r="D16" s="271">
        <v>43670.707608767247</v>
      </c>
      <c r="E16" s="271">
        <v>7255043.6903580111</v>
      </c>
      <c r="F16" s="310">
        <v>135260.87462037936</v>
      </c>
      <c r="G16" s="271">
        <v>210119.44866260447</v>
      </c>
      <c r="H16" s="313">
        <v>8707085.3402200025</v>
      </c>
      <c r="I16" s="159"/>
    </row>
    <row r="17" spans="2:9" ht="16.95" customHeight="1" x14ac:dyDescent="0.3">
      <c r="B17" s="289" t="s">
        <v>24</v>
      </c>
      <c r="C17" s="271">
        <v>6834.5222795883919</v>
      </c>
      <c r="D17" s="271">
        <v>195.88572060075182</v>
      </c>
      <c r="E17" s="271">
        <v>328950.16999686154</v>
      </c>
      <c r="F17" s="271">
        <v>48995.117927424792</v>
      </c>
      <c r="G17" s="271">
        <v>27525.289018674473</v>
      </c>
      <c r="H17" s="313">
        <v>412500.98494314996</v>
      </c>
      <c r="I17" s="159"/>
    </row>
    <row r="18" spans="2:9" ht="16.95" customHeight="1" x14ac:dyDescent="0.3">
      <c r="B18" s="289" t="s">
        <v>34</v>
      </c>
      <c r="C18" s="271">
        <v>2704.7090600000001</v>
      </c>
      <c r="D18" s="271">
        <v>869.34036000000003</v>
      </c>
      <c r="E18" s="271">
        <v>112117.13668</v>
      </c>
      <c r="F18" s="271">
        <v>6995880.5174599998</v>
      </c>
      <c r="G18" s="271">
        <v>13538.7048</v>
      </c>
      <c r="H18" s="313">
        <v>7125110.4083599998</v>
      </c>
      <c r="I18" s="159"/>
    </row>
    <row r="19" spans="2:9" ht="16.95" customHeight="1" x14ac:dyDescent="0.3">
      <c r="B19" s="289" t="s">
        <v>26</v>
      </c>
      <c r="C19" s="271">
        <v>60755.951007840944</v>
      </c>
      <c r="D19" s="271">
        <v>5644.5569168448801</v>
      </c>
      <c r="E19" s="271">
        <v>1805780.5126233853</v>
      </c>
      <c r="F19" s="271">
        <v>262103.64105054259</v>
      </c>
      <c r="G19" s="271">
        <v>124594.00712341079</v>
      </c>
      <c r="H19" s="313">
        <v>2258878.6687220242</v>
      </c>
      <c r="I19" s="159"/>
    </row>
    <row r="20" spans="2:9" ht="16.95" customHeight="1" x14ac:dyDescent="0.3">
      <c r="B20" s="289" t="s">
        <v>28</v>
      </c>
      <c r="C20" s="271">
        <v>129707.46294000017</v>
      </c>
      <c r="D20" s="271">
        <v>18645.879089999995</v>
      </c>
      <c r="E20" s="271">
        <v>4203416.0889299987</v>
      </c>
      <c r="F20" s="271">
        <v>194344.49135615164</v>
      </c>
      <c r="G20" s="271">
        <v>167113.38884384825</v>
      </c>
      <c r="H20" s="313">
        <v>4713227.3111599991</v>
      </c>
      <c r="I20" s="159"/>
    </row>
    <row r="21" spans="2:9" ht="16.95" customHeight="1" x14ac:dyDescent="0.3">
      <c r="B21" s="289" t="s">
        <v>30</v>
      </c>
      <c r="C21" s="271">
        <v>33904.746646833984</v>
      </c>
      <c r="D21" s="271">
        <v>395.3438841666661</v>
      </c>
      <c r="E21" s="271">
        <v>1769367.271521982</v>
      </c>
      <c r="F21" s="271">
        <v>201571.75829249999</v>
      </c>
      <c r="G21" s="271">
        <v>26435.729891166709</v>
      </c>
      <c r="H21" s="313">
        <v>2031674.8502366494</v>
      </c>
      <c r="I21" s="159"/>
    </row>
    <row r="22" spans="2:9" ht="16.95" customHeight="1" x14ac:dyDescent="0.3">
      <c r="B22" s="289" t="s">
        <v>32</v>
      </c>
      <c r="C22" s="271">
        <v>408846.24045647308</v>
      </c>
      <c r="D22" s="271">
        <v>341138.97033102298</v>
      </c>
      <c r="E22" s="271">
        <v>12719932.836628135</v>
      </c>
      <c r="F22" s="271">
        <v>3219129.5686748764</v>
      </c>
      <c r="G22" s="271">
        <v>1564804.8920405065</v>
      </c>
      <c r="H22" s="313">
        <v>18253852.508131012</v>
      </c>
      <c r="I22" s="159"/>
    </row>
    <row r="23" spans="2:9" ht="16.95" customHeight="1" x14ac:dyDescent="0.3">
      <c r="B23" s="285" t="s">
        <v>194</v>
      </c>
      <c r="C23" s="311">
        <v>6062411.1316825589</v>
      </c>
      <c r="D23" s="311">
        <v>1459414.1074719115</v>
      </c>
      <c r="E23" s="311">
        <v>61691571.476974502</v>
      </c>
      <c r="F23" s="311">
        <v>21345939.105183944</v>
      </c>
      <c r="G23" s="311">
        <v>5445339.4009299055</v>
      </c>
      <c r="H23" s="313">
        <v>96004675.222242832</v>
      </c>
      <c r="I23" s="159"/>
    </row>
    <row r="24" spans="2:9" ht="16.95" customHeight="1" x14ac:dyDescent="0.3">
      <c r="B24" s="285" t="s">
        <v>107</v>
      </c>
      <c r="C24" s="311">
        <v>0</v>
      </c>
      <c r="D24" s="311">
        <v>0</v>
      </c>
      <c r="E24" s="311">
        <v>0</v>
      </c>
      <c r="F24" s="311">
        <v>0</v>
      </c>
      <c r="G24" s="311">
        <v>0</v>
      </c>
      <c r="H24" s="313">
        <v>13995563.801529998</v>
      </c>
      <c r="I24" s="159"/>
    </row>
    <row r="25" spans="2:9" ht="16.95" customHeight="1" thickBot="1" x14ac:dyDescent="0.35">
      <c r="B25" s="654" t="s">
        <v>93</v>
      </c>
      <c r="C25" s="657">
        <v>6062411.1316825589</v>
      </c>
      <c r="D25" s="657">
        <v>1459414.1074719115</v>
      </c>
      <c r="E25" s="657">
        <v>61691571.476974502</v>
      </c>
      <c r="F25" s="657">
        <v>21345939.105183944</v>
      </c>
      <c r="G25" s="657">
        <v>5445339.4009299055</v>
      </c>
      <c r="H25" s="658">
        <v>110000239.02377284</v>
      </c>
      <c r="I25" s="159"/>
    </row>
    <row r="26" spans="2:9" ht="16.95" customHeight="1" x14ac:dyDescent="0.3">
      <c r="B26" s="136"/>
      <c r="C26" s="136"/>
      <c r="D26" s="136"/>
      <c r="E26" s="136"/>
      <c r="F26" s="136"/>
      <c r="G26" s="136"/>
      <c r="H26" s="136"/>
      <c r="I26" s="159"/>
    </row>
    <row r="27" spans="2:9" ht="16.95" customHeight="1" x14ac:dyDescent="0.3">
      <c r="B27" s="881" t="s">
        <v>279</v>
      </c>
      <c r="C27" s="881"/>
      <c r="D27" s="881"/>
      <c r="E27" s="881"/>
      <c r="F27" s="881"/>
      <c r="G27" s="159"/>
      <c r="H27" s="118"/>
      <c r="I27" s="159"/>
    </row>
    <row r="28" spans="2:9" ht="16.95" customHeight="1" thickBot="1" x14ac:dyDescent="0.35">
      <c r="G28" s="876" t="s">
        <v>218</v>
      </c>
      <c r="H28" s="876"/>
      <c r="I28" s="159"/>
    </row>
    <row r="29" spans="2:9" ht="21.6" customHeight="1" x14ac:dyDescent="0.3">
      <c r="B29" s="889" t="s">
        <v>250</v>
      </c>
      <c r="C29" s="891" t="s">
        <v>268</v>
      </c>
      <c r="D29" s="891" t="s">
        <v>269</v>
      </c>
      <c r="E29" s="891" t="s">
        <v>270</v>
      </c>
      <c r="F29" s="891" t="s">
        <v>104</v>
      </c>
      <c r="G29" s="891" t="s">
        <v>105</v>
      </c>
      <c r="H29" s="891" t="s">
        <v>272</v>
      </c>
      <c r="I29" s="159"/>
    </row>
    <row r="30" spans="2:9" ht="24" customHeight="1" thickBot="1" x14ac:dyDescent="0.35">
      <c r="B30" s="890"/>
      <c r="C30" s="892"/>
      <c r="D30" s="892"/>
      <c r="E30" s="892"/>
      <c r="F30" s="892"/>
      <c r="G30" s="892"/>
      <c r="H30" s="892"/>
      <c r="I30" s="159"/>
    </row>
    <row r="31" spans="2:9" ht="16.95" customHeight="1" x14ac:dyDescent="0.3">
      <c r="B31" s="289" t="s">
        <v>8</v>
      </c>
      <c r="C31" s="271">
        <v>1352373.0046399983</v>
      </c>
      <c r="D31" s="271">
        <v>315142.61309000006</v>
      </c>
      <c r="E31" s="271">
        <v>7117922.8522000024</v>
      </c>
      <c r="F31" s="271">
        <v>1755556.1256200001</v>
      </c>
      <c r="G31" s="271">
        <v>480899.96009999997</v>
      </c>
      <c r="H31" s="313">
        <v>11021894.555650001</v>
      </c>
      <c r="I31" s="159"/>
    </row>
    <row r="32" spans="2:9" ht="16.95" customHeight="1" x14ac:dyDescent="0.3">
      <c r="B32" s="289" t="s">
        <v>10</v>
      </c>
      <c r="C32" s="271">
        <v>20744.992022701779</v>
      </c>
      <c r="D32" s="271">
        <v>62216.265822977701</v>
      </c>
      <c r="E32" s="271">
        <v>1751560.3102595489</v>
      </c>
      <c r="F32" s="271">
        <v>711060.7109725601</v>
      </c>
      <c r="G32" s="271">
        <v>72797.723661073309</v>
      </c>
      <c r="H32" s="313">
        <v>2618380.0027388623</v>
      </c>
      <c r="I32" s="159"/>
    </row>
    <row r="33" spans="2:9" ht="16.95" customHeight="1" x14ac:dyDescent="0.3">
      <c r="B33" s="289" t="s">
        <v>12</v>
      </c>
      <c r="C33" s="271">
        <v>681829</v>
      </c>
      <c r="D33" s="271">
        <v>453046</v>
      </c>
      <c r="E33" s="271">
        <v>9945010</v>
      </c>
      <c r="F33" s="271">
        <v>1982172</v>
      </c>
      <c r="G33" s="271">
        <v>1448595</v>
      </c>
      <c r="H33" s="313">
        <v>14510652</v>
      </c>
      <c r="I33" s="159"/>
    </row>
    <row r="34" spans="2:9" ht="16.95" customHeight="1" x14ac:dyDescent="0.3">
      <c r="B34" s="289" t="s">
        <v>14</v>
      </c>
      <c r="C34" s="271">
        <v>1014955.0350800004</v>
      </c>
      <c r="D34" s="271">
        <v>69045.836079999994</v>
      </c>
      <c r="E34" s="271">
        <v>2790805.54886</v>
      </c>
      <c r="F34" s="271">
        <v>2384565.9096999997</v>
      </c>
      <c r="G34" s="271">
        <v>330143.83430999995</v>
      </c>
      <c r="H34" s="313">
        <v>6589516.1640299996</v>
      </c>
      <c r="I34" s="159"/>
    </row>
    <row r="35" spans="2:9" ht="16.95" customHeight="1" x14ac:dyDescent="0.3">
      <c r="B35" s="289" t="s">
        <v>16</v>
      </c>
      <c r="C35" s="271">
        <v>65790.512000000046</v>
      </c>
      <c r="D35" s="271">
        <v>12816.596999999998</v>
      </c>
      <c r="E35" s="271">
        <v>3646717.0619999999</v>
      </c>
      <c r="F35" s="271">
        <v>164169.70386000001</v>
      </c>
      <c r="G35" s="271">
        <v>216976.45009000003</v>
      </c>
      <c r="H35" s="313">
        <v>4106470.3249499998</v>
      </c>
      <c r="I35" s="159"/>
    </row>
    <row r="36" spans="2:9" ht="16.95" customHeight="1" x14ac:dyDescent="0.3">
      <c r="B36" s="289" t="s">
        <v>18</v>
      </c>
      <c r="C36" s="271">
        <v>382643.11442276865</v>
      </c>
      <c r="D36" s="271">
        <v>197060.78354130694</v>
      </c>
      <c r="E36" s="271">
        <v>5057388.8537974413</v>
      </c>
      <c r="F36" s="271">
        <v>1722228.164710517</v>
      </c>
      <c r="G36" s="271">
        <v>304473.84738741198</v>
      </c>
      <c r="H36" s="313">
        <v>7663794.7638594452</v>
      </c>
      <c r="I36" s="159"/>
    </row>
    <row r="37" spans="2:9" ht="16.95" customHeight="1" x14ac:dyDescent="0.3">
      <c r="B37" s="289" t="s">
        <v>20</v>
      </c>
      <c r="C37" s="271">
        <v>68753.186512390734</v>
      </c>
      <c r="D37" s="271">
        <v>14245.85481769489</v>
      </c>
      <c r="E37" s="271">
        <v>4170393.37567</v>
      </c>
      <c r="F37" s="271">
        <v>1163752.2187600001</v>
      </c>
      <c r="G37" s="271">
        <v>72346.718729595945</v>
      </c>
      <c r="H37" s="313">
        <v>5489491.3544896813</v>
      </c>
      <c r="I37" s="159"/>
    </row>
    <row r="38" spans="2:9" ht="16.95" customHeight="1" x14ac:dyDescent="0.3">
      <c r="B38" s="289" t="s">
        <v>22</v>
      </c>
      <c r="C38" s="271">
        <v>818421.58693356963</v>
      </c>
      <c r="D38" s="271">
        <v>30511.041612896544</v>
      </c>
      <c r="E38" s="271">
        <v>6268250.1511987867</v>
      </c>
      <c r="F38" s="310">
        <v>98152.15470784581</v>
      </c>
      <c r="G38" s="271">
        <v>187910.61513978464</v>
      </c>
      <c r="H38" s="313">
        <v>7403245.5495928833</v>
      </c>
      <c r="I38" s="159"/>
    </row>
    <row r="39" spans="2:9" ht="16.95" customHeight="1" x14ac:dyDescent="0.3">
      <c r="B39" s="289" t="s">
        <v>24</v>
      </c>
      <c r="C39" s="271">
        <v>4827.6055001490085</v>
      </c>
      <c r="D39" s="271">
        <v>779.45527000000004</v>
      </c>
      <c r="E39" s="271">
        <v>389293.72333734087</v>
      </c>
      <c r="F39" s="271">
        <v>80282.680781536372</v>
      </c>
      <c r="G39" s="271">
        <v>19727.006072462638</v>
      </c>
      <c r="H39" s="313">
        <v>494910.4709614889</v>
      </c>
      <c r="I39" s="159"/>
    </row>
    <row r="40" spans="2:9" ht="16.95" customHeight="1" x14ac:dyDescent="0.3">
      <c r="B40" s="289" t="s">
        <v>34</v>
      </c>
      <c r="C40" s="271">
        <v>2900.76523</v>
      </c>
      <c r="D40" s="271">
        <v>474.77926000000002</v>
      </c>
      <c r="E40" s="271">
        <v>141772.97516999999</v>
      </c>
      <c r="F40" s="271">
        <v>6850543.81372</v>
      </c>
      <c r="G40" s="271">
        <v>29952.304749999999</v>
      </c>
      <c r="H40" s="313">
        <v>7025644.6381299999</v>
      </c>
      <c r="I40" s="159"/>
    </row>
    <row r="41" spans="2:9" ht="16.95" customHeight="1" x14ac:dyDescent="0.3">
      <c r="B41" s="289" t="s">
        <v>26</v>
      </c>
      <c r="C41" s="271">
        <v>52245.623489712336</v>
      </c>
      <c r="D41" s="271">
        <v>5481.8409322235657</v>
      </c>
      <c r="E41" s="271">
        <v>1854864.0762680389</v>
      </c>
      <c r="F41" s="271">
        <v>131352.99793020499</v>
      </c>
      <c r="G41" s="271">
        <v>129706.10532738798</v>
      </c>
      <c r="H41" s="313">
        <v>2173650.6439475678</v>
      </c>
      <c r="I41" s="159"/>
    </row>
    <row r="42" spans="2:9" ht="16.95" customHeight="1" x14ac:dyDescent="0.3">
      <c r="B42" s="289" t="s">
        <v>28</v>
      </c>
      <c r="C42" s="271">
        <v>84540.818090000059</v>
      </c>
      <c r="D42" s="271">
        <v>13619.759780000004</v>
      </c>
      <c r="E42" s="271">
        <v>3804295.9885100229</v>
      </c>
      <c r="F42" s="271">
        <v>102730.3786385806</v>
      </c>
      <c r="G42" s="271">
        <v>165012.38595139573</v>
      </c>
      <c r="H42" s="313">
        <v>4170199.3309699991</v>
      </c>
      <c r="I42" s="159"/>
    </row>
    <row r="43" spans="2:9" ht="16.95" customHeight="1" x14ac:dyDescent="0.3">
      <c r="B43" s="289" t="s">
        <v>30</v>
      </c>
      <c r="C43" s="271">
        <v>15250.095041918019</v>
      </c>
      <c r="D43" s="271">
        <v>-352.78120000000001</v>
      </c>
      <c r="E43" s="271">
        <v>1210396.4091473175</v>
      </c>
      <c r="F43" s="271">
        <v>43797.3079</v>
      </c>
      <c r="G43" s="271">
        <v>79726.321791916693</v>
      </c>
      <c r="H43" s="313">
        <v>1348817.3526811521</v>
      </c>
      <c r="I43" s="159"/>
    </row>
    <row r="44" spans="2:9" ht="16.95" customHeight="1" x14ac:dyDescent="0.3">
      <c r="B44" s="289" t="s">
        <v>32</v>
      </c>
      <c r="C44" s="271">
        <v>189744.19062365149</v>
      </c>
      <c r="D44" s="271">
        <v>167951.17420498407</v>
      </c>
      <c r="E44" s="271">
        <v>12497851.08787654</v>
      </c>
      <c r="F44" s="271">
        <v>2200414.9045114657</v>
      </c>
      <c r="G44" s="271">
        <v>1400581.8485992642</v>
      </c>
      <c r="H44" s="313">
        <v>16456543.205815906</v>
      </c>
      <c r="I44" s="159"/>
    </row>
    <row r="45" spans="2:9" ht="16.95" customHeight="1" x14ac:dyDescent="0.3">
      <c r="B45" s="285" t="s">
        <v>194</v>
      </c>
      <c r="C45" s="311">
        <v>4755019.52958686</v>
      </c>
      <c r="D45" s="311">
        <v>1342039.2202120835</v>
      </c>
      <c r="E45" s="311">
        <v>60646522.414295033</v>
      </c>
      <c r="F45" s="311">
        <v>19390779.071812712</v>
      </c>
      <c r="G45" s="311">
        <v>4938850.1219102927</v>
      </c>
      <c r="H45" s="313">
        <v>91073210.357816979</v>
      </c>
      <c r="I45" s="159"/>
    </row>
    <row r="46" spans="2:9" ht="16.95" customHeight="1" x14ac:dyDescent="0.3">
      <c r="B46" s="285" t="s">
        <v>107</v>
      </c>
      <c r="C46" s="311">
        <v>0</v>
      </c>
      <c r="D46" s="311">
        <v>0</v>
      </c>
      <c r="E46" s="311">
        <v>0</v>
      </c>
      <c r="F46" s="311">
        <v>0</v>
      </c>
      <c r="G46" s="311">
        <v>0</v>
      </c>
      <c r="H46" s="313">
        <v>8357463.9720400013</v>
      </c>
      <c r="I46" s="159"/>
    </row>
    <row r="47" spans="2:9" ht="16.95" customHeight="1" thickBot="1" x14ac:dyDescent="0.35">
      <c r="B47" s="654" t="s">
        <v>93</v>
      </c>
      <c r="C47" s="657">
        <v>4755019.52958686</v>
      </c>
      <c r="D47" s="657">
        <v>1342039.2202120835</v>
      </c>
      <c r="E47" s="657">
        <v>60646522.414295033</v>
      </c>
      <c r="F47" s="657">
        <v>19390779.071812712</v>
      </c>
      <c r="G47" s="657">
        <v>4938850.1219102927</v>
      </c>
      <c r="H47" s="658">
        <v>99430674.329856977</v>
      </c>
      <c r="I47" s="159"/>
    </row>
    <row r="48" spans="2:9" ht="16.95" customHeight="1" x14ac:dyDescent="0.3">
      <c r="B48" s="136"/>
      <c r="C48" s="136"/>
      <c r="D48" s="136"/>
      <c r="E48" s="136"/>
      <c r="F48" s="136"/>
      <c r="G48" s="136"/>
      <c r="H48" s="136"/>
      <c r="I48" s="159"/>
    </row>
    <row r="49" spans="2:9" ht="16.95" customHeight="1" x14ac:dyDescent="0.3">
      <c r="B49" s="881" t="s">
        <v>280</v>
      </c>
      <c r="C49" s="881"/>
      <c r="D49" s="881"/>
      <c r="E49" s="881"/>
      <c r="F49" s="881"/>
      <c r="G49" s="159"/>
      <c r="H49" s="118"/>
      <c r="I49" s="159"/>
    </row>
    <row r="50" spans="2:9" ht="16.95" customHeight="1" thickBot="1" x14ac:dyDescent="0.35">
      <c r="G50" s="876" t="s">
        <v>218</v>
      </c>
      <c r="H50" s="876"/>
      <c r="I50" s="159"/>
    </row>
    <row r="51" spans="2:9" ht="21.6" customHeight="1" x14ac:dyDescent="0.3">
      <c r="B51" s="889" t="s">
        <v>250</v>
      </c>
      <c r="C51" s="891" t="s">
        <v>268</v>
      </c>
      <c r="D51" s="891" t="s">
        <v>269</v>
      </c>
      <c r="E51" s="891" t="s">
        <v>270</v>
      </c>
      <c r="F51" s="891" t="s">
        <v>104</v>
      </c>
      <c r="G51" s="891" t="s">
        <v>105</v>
      </c>
      <c r="H51" s="891" t="s">
        <v>272</v>
      </c>
      <c r="I51" s="159"/>
    </row>
    <row r="52" spans="2:9" ht="23.4" customHeight="1" thickBot="1" x14ac:dyDescent="0.35">
      <c r="B52" s="890"/>
      <c r="C52" s="892"/>
      <c r="D52" s="892"/>
      <c r="E52" s="892"/>
      <c r="F52" s="892"/>
      <c r="G52" s="892"/>
      <c r="H52" s="892"/>
      <c r="I52" s="159"/>
    </row>
    <row r="53" spans="2:9" ht="16.95" customHeight="1" x14ac:dyDescent="0.3">
      <c r="B53" s="289" t="s">
        <v>8</v>
      </c>
      <c r="C53" s="271">
        <v>889192.12479000061</v>
      </c>
      <c r="D53" s="271">
        <v>279704.47847999999</v>
      </c>
      <c r="E53" s="271">
        <v>8622936.1803899985</v>
      </c>
      <c r="F53" s="271">
        <v>1779559.44322</v>
      </c>
      <c r="G53" s="271">
        <v>464857.32874000003</v>
      </c>
      <c r="H53" s="313">
        <f>C53+D53+E53+F53+G53</f>
        <v>12036249.55562</v>
      </c>
      <c r="I53" s="159"/>
    </row>
    <row r="54" spans="2:9" ht="16.95" customHeight="1" x14ac:dyDescent="0.3">
      <c r="B54" s="289" t="s">
        <v>10</v>
      </c>
      <c r="C54" s="271">
        <v>26829.790199379535</v>
      </c>
      <c r="D54" s="271">
        <v>42771.21026736054</v>
      </c>
      <c r="E54" s="271">
        <v>1425330.3057465027</v>
      </c>
      <c r="F54" s="271">
        <v>514719.67478981364</v>
      </c>
      <c r="G54" s="271">
        <v>55414.267704325262</v>
      </c>
      <c r="H54" s="313">
        <f>C54+D54+E54+F54+G54</f>
        <v>2065065.2487073815</v>
      </c>
      <c r="I54" s="159"/>
    </row>
    <row r="55" spans="2:9" ht="16.95" customHeight="1" x14ac:dyDescent="0.3">
      <c r="B55" s="289" t="s">
        <v>12</v>
      </c>
      <c r="C55" s="271">
        <v>447015.00000000326</v>
      </c>
      <c r="D55" s="271">
        <v>432903.99999999994</v>
      </c>
      <c r="E55" s="271">
        <v>10380604</v>
      </c>
      <c r="F55" s="271">
        <v>2007126</v>
      </c>
      <c r="G55" s="271">
        <v>1404277.0000364315</v>
      </c>
      <c r="H55" s="313">
        <f>C55+D55+E55+F55+G55</f>
        <v>14671926.000036435</v>
      </c>
      <c r="I55" s="159"/>
    </row>
    <row r="56" spans="2:9" ht="16.95" customHeight="1" x14ac:dyDescent="0.3">
      <c r="B56" s="289" t="s">
        <v>14</v>
      </c>
      <c r="C56" s="271">
        <v>444048.77921000001</v>
      </c>
      <c r="D56" s="271">
        <v>39636.837079999976</v>
      </c>
      <c r="E56" s="271">
        <v>2736026.49028</v>
      </c>
      <c r="F56" s="271">
        <v>1269106.29097</v>
      </c>
      <c r="G56" s="271">
        <v>156264.62680999993</v>
      </c>
      <c r="H56" s="313">
        <f>C56+D56+E56+F56+G56</f>
        <v>4645083.0243499996</v>
      </c>
      <c r="I56" s="159"/>
    </row>
    <row r="57" spans="2:9" ht="16.95" customHeight="1" x14ac:dyDescent="0.3">
      <c r="B57" s="289" t="s">
        <v>16</v>
      </c>
      <c r="C57" s="271">
        <v>30240.289299999971</v>
      </c>
      <c r="D57" s="271">
        <v>14459.341900000009</v>
      </c>
      <c r="E57" s="271">
        <v>3688975.6703056893</v>
      </c>
      <c r="F57" s="271">
        <v>172649.50771624994</v>
      </c>
      <c r="G57" s="271">
        <v>254913.14329000009</v>
      </c>
      <c r="H57" s="313">
        <f>C57+D57+E57+F57+G57</f>
        <v>4161237.9525119397</v>
      </c>
      <c r="I57" s="159"/>
    </row>
    <row r="58" spans="2:9" ht="16.95" customHeight="1" x14ac:dyDescent="0.3">
      <c r="B58" s="289" t="s">
        <v>18</v>
      </c>
      <c r="C58" s="271">
        <v>332724.98031117773</v>
      </c>
      <c r="D58" s="271">
        <v>134671.51559052934</v>
      </c>
      <c r="E58" s="271">
        <v>4979278.1943430174</v>
      </c>
      <c r="F58" s="271">
        <v>2262047.7737961067</v>
      </c>
      <c r="G58" s="271">
        <v>240031.12149135102</v>
      </c>
      <c r="H58" s="313">
        <f t="shared" ref="H58:H66" si="0">C58+D58+E58+F58+G58</f>
        <v>7948753.5855321828</v>
      </c>
      <c r="I58" s="159"/>
    </row>
    <row r="59" spans="2:9" ht="16.95" customHeight="1" x14ac:dyDescent="0.3">
      <c r="B59" s="289" t="s">
        <v>20</v>
      </c>
      <c r="C59" s="271">
        <v>47433.398282787857</v>
      </c>
      <c r="D59" s="271">
        <v>11752.071906943338</v>
      </c>
      <c r="E59" s="271">
        <v>3898309.5959040076</v>
      </c>
      <c r="F59" s="271">
        <v>731049.30447068834</v>
      </c>
      <c r="G59" s="271">
        <v>55219.262895708322</v>
      </c>
      <c r="H59" s="313">
        <f t="shared" si="0"/>
        <v>4743763.6334601352</v>
      </c>
      <c r="I59" s="159"/>
    </row>
    <row r="60" spans="2:9" ht="16.95" customHeight="1" x14ac:dyDescent="0.3">
      <c r="B60" s="289" t="s">
        <v>22</v>
      </c>
      <c r="C60" s="271">
        <v>477531.39328999928</v>
      </c>
      <c r="D60" s="271">
        <v>22546.942150000043</v>
      </c>
      <c r="E60" s="271">
        <v>5977725.4554299759</v>
      </c>
      <c r="F60" s="310">
        <v>0</v>
      </c>
      <c r="G60" s="271">
        <v>101646.35511000008</v>
      </c>
      <c r="H60" s="313">
        <f t="shared" si="0"/>
        <v>6579450.1459799754</v>
      </c>
      <c r="I60" s="159"/>
    </row>
    <row r="61" spans="2:9" ht="16.95" customHeight="1" x14ac:dyDescent="0.3">
      <c r="B61" s="289" t="s">
        <v>24</v>
      </c>
      <c r="C61" s="271">
        <v>3701.4239343921317</v>
      </c>
      <c r="D61" s="271">
        <v>2176.1507057342251</v>
      </c>
      <c r="E61" s="271">
        <v>328107.32545184798</v>
      </c>
      <c r="F61" s="271">
        <v>30702.970174352529</v>
      </c>
      <c r="G61" s="271">
        <v>13321.170580102791</v>
      </c>
      <c r="H61" s="313">
        <f t="shared" si="0"/>
        <v>378009.04084642965</v>
      </c>
      <c r="I61" s="159"/>
    </row>
    <row r="62" spans="2:9" ht="16.95" customHeight="1" x14ac:dyDescent="0.3">
      <c r="B62" s="289" t="s">
        <v>34</v>
      </c>
      <c r="C62" s="271">
        <v>5174.6277</v>
      </c>
      <c r="D62" s="271">
        <v>401.37369000000001</v>
      </c>
      <c r="E62" s="271">
        <v>121484.15918</v>
      </c>
      <c r="F62" s="271">
        <v>6837142.3516600002</v>
      </c>
      <c r="G62" s="271">
        <v>159290.34729000001</v>
      </c>
      <c r="H62" s="313">
        <f>C62+D62+E62+F62+G62</f>
        <v>7123492.8595200004</v>
      </c>
      <c r="I62" s="159"/>
    </row>
    <row r="63" spans="2:9" ht="16.95" customHeight="1" x14ac:dyDescent="0.3">
      <c r="B63" s="289" t="s">
        <v>26</v>
      </c>
      <c r="C63" s="271">
        <v>36884.562183853224</v>
      </c>
      <c r="D63" s="271">
        <v>5532.5500404697577</v>
      </c>
      <c r="E63" s="271">
        <v>1615454.2993231588</v>
      </c>
      <c r="F63" s="271">
        <v>91400.000615833429</v>
      </c>
      <c r="G63" s="271">
        <v>53850.135484502942</v>
      </c>
      <c r="H63" s="313">
        <f t="shared" si="0"/>
        <v>1803121.547647818</v>
      </c>
      <c r="I63" s="159"/>
    </row>
    <row r="64" spans="2:9" ht="16.95" customHeight="1" x14ac:dyDescent="0.3">
      <c r="B64" s="289" t="s">
        <v>28</v>
      </c>
      <c r="C64" s="271">
        <v>87768.679000000018</v>
      </c>
      <c r="D64" s="271">
        <v>17819.585000000006</v>
      </c>
      <c r="E64" s="271">
        <v>4574524.585</v>
      </c>
      <c r="F64" s="271">
        <v>161760.01856999999</v>
      </c>
      <c r="G64" s="271">
        <v>149898.03805999795</v>
      </c>
      <c r="H64" s="313">
        <f t="shared" si="0"/>
        <v>4991770.905629999</v>
      </c>
      <c r="I64" s="159"/>
    </row>
    <row r="65" spans="2:9" ht="16.95" customHeight="1" x14ac:dyDescent="0.3">
      <c r="B65" s="289" t="s">
        <v>30</v>
      </c>
      <c r="C65" s="271">
        <v>6881.3658067490778</v>
      </c>
      <c r="D65" s="271">
        <v>-1313.0259900000001</v>
      </c>
      <c r="E65" s="271">
        <v>687040.89440367662</v>
      </c>
      <c r="F65" s="271">
        <v>-503.68448999999998</v>
      </c>
      <c r="G65" s="271">
        <v>95928.446603142773</v>
      </c>
      <c r="H65" s="313">
        <f t="shared" si="0"/>
        <v>788033.99633356847</v>
      </c>
      <c r="I65" s="159"/>
    </row>
    <row r="66" spans="2:9" ht="16.95" customHeight="1" x14ac:dyDescent="0.3">
      <c r="B66" s="289" t="s">
        <v>32</v>
      </c>
      <c r="C66" s="271">
        <v>364667.35718610539</v>
      </c>
      <c r="D66" s="271">
        <v>220308.54965408272</v>
      </c>
      <c r="E66" s="271">
        <v>11896340.509441687</v>
      </c>
      <c r="F66" s="271">
        <v>3163911.6044408232</v>
      </c>
      <c r="G66" s="271">
        <v>1011496.9351425481</v>
      </c>
      <c r="H66" s="313">
        <f t="shared" si="0"/>
        <v>16656724.955865247</v>
      </c>
      <c r="I66" s="159"/>
    </row>
    <row r="67" spans="2:9" ht="16.95" customHeight="1" x14ac:dyDescent="0.3">
      <c r="B67" s="285" t="s">
        <v>194</v>
      </c>
      <c r="C67" s="311">
        <f>SUM(C53:C66)</f>
        <v>3200093.7711944482</v>
      </c>
      <c r="D67" s="311">
        <f>SUM(D53:D66)</f>
        <v>1223371.5804751199</v>
      </c>
      <c r="E67" s="311">
        <f>SUM(E53:E66)</f>
        <v>60932137.665199563</v>
      </c>
      <c r="F67" s="311">
        <f>SUM(F53:F66)</f>
        <v>19020671.255933866</v>
      </c>
      <c r="G67" s="311">
        <f>SUM(G53:G66)</f>
        <v>4216408.1792381108</v>
      </c>
      <c r="H67" s="313">
        <f>C67+D67+E67+F67+G67</f>
        <v>88592682.452041104</v>
      </c>
      <c r="I67" s="159"/>
    </row>
    <row r="68" spans="2:9" ht="16.95" customHeight="1" x14ac:dyDescent="0.3">
      <c r="B68" s="285" t="s">
        <v>107</v>
      </c>
      <c r="C68" s="311">
        <v>0</v>
      </c>
      <c r="D68" s="311">
        <v>0</v>
      </c>
      <c r="E68" s="311">
        <v>0</v>
      </c>
      <c r="F68" s="311">
        <v>0</v>
      </c>
      <c r="G68" s="311">
        <v>0</v>
      </c>
      <c r="H68" s="313">
        <v>7401914.9144900003</v>
      </c>
      <c r="I68" s="159"/>
    </row>
    <row r="69" spans="2:9" ht="16.95" customHeight="1" thickBot="1" x14ac:dyDescent="0.35">
      <c r="B69" s="654" t="s">
        <v>93</v>
      </c>
      <c r="C69" s="657">
        <f>C67+C68</f>
        <v>3200093.7711944482</v>
      </c>
      <c r="D69" s="657">
        <f>D67+D68</f>
        <v>1223371.5804751199</v>
      </c>
      <c r="E69" s="657">
        <f>E67+E68</f>
        <v>60932137.665199563</v>
      </c>
      <c r="F69" s="657">
        <f>F67+F68</f>
        <v>19020671.255933866</v>
      </c>
      <c r="G69" s="657">
        <f>G67+G68</f>
        <v>4216408.1792381108</v>
      </c>
      <c r="H69" s="658">
        <f>SUM(H67:H68)</f>
        <v>95994597.366531104</v>
      </c>
      <c r="I69" s="159"/>
    </row>
    <row r="70" spans="2:9" ht="16.95" customHeight="1" x14ac:dyDescent="0.3">
      <c r="B70" s="136"/>
      <c r="C70" s="136"/>
      <c r="D70" s="136"/>
      <c r="E70" s="136"/>
      <c r="F70" s="136"/>
      <c r="G70" s="136"/>
      <c r="H70" s="136"/>
      <c r="I70" s="159"/>
    </row>
    <row r="71" spans="2:9" ht="16.95" customHeight="1" x14ac:dyDescent="0.3">
      <c r="B71" s="136"/>
      <c r="C71" s="136"/>
      <c r="D71" s="136"/>
      <c r="E71" s="136"/>
      <c r="F71" s="136"/>
      <c r="G71" s="136"/>
      <c r="H71" s="160"/>
      <c r="I71" s="159"/>
    </row>
    <row r="72" spans="2:9" ht="16.95" customHeight="1" x14ac:dyDescent="0.3">
      <c r="B72" s="881" t="s">
        <v>281</v>
      </c>
      <c r="C72" s="881"/>
      <c r="D72" s="881"/>
      <c r="E72" s="881"/>
      <c r="F72" s="881"/>
      <c r="G72" s="159"/>
      <c r="H72" s="118"/>
      <c r="I72" s="159"/>
    </row>
    <row r="73" spans="2:9" ht="16.95" customHeight="1" thickBot="1" x14ac:dyDescent="0.35">
      <c r="G73" s="876" t="s">
        <v>218</v>
      </c>
      <c r="H73" s="876"/>
      <c r="I73" s="159"/>
    </row>
    <row r="74" spans="2:9" ht="19.8" customHeight="1" x14ac:dyDescent="0.3">
      <c r="B74" s="889" t="s">
        <v>250</v>
      </c>
      <c r="C74" s="891" t="s">
        <v>268</v>
      </c>
      <c r="D74" s="891" t="s">
        <v>269</v>
      </c>
      <c r="E74" s="891" t="s">
        <v>270</v>
      </c>
      <c r="F74" s="891" t="s">
        <v>104</v>
      </c>
      <c r="G74" s="891" t="s">
        <v>105</v>
      </c>
      <c r="H74" s="891" t="s">
        <v>272</v>
      </c>
      <c r="I74" s="159"/>
    </row>
    <row r="75" spans="2:9" ht="25.2" customHeight="1" thickBot="1" x14ac:dyDescent="0.35">
      <c r="B75" s="890"/>
      <c r="C75" s="892"/>
      <c r="D75" s="892"/>
      <c r="E75" s="892"/>
      <c r="F75" s="892"/>
      <c r="G75" s="892"/>
      <c r="H75" s="892"/>
      <c r="I75" s="159"/>
    </row>
    <row r="76" spans="2:9" ht="16.95" customHeight="1" x14ac:dyDescent="0.3">
      <c r="B76" s="289" t="s">
        <v>8</v>
      </c>
      <c r="C76" s="621">
        <v>872356</v>
      </c>
      <c r="D76" s="621">
        <v>337305</v>
      </c>
      <c r="E76" s="621">
        <v>8425647</v>
      </c>
      <c r="F76" s="621">
        <v>1234101</v>
      </c>
      <c r="G76" s="621">
        <v>471750</v>
      </c>
      <c r="H76" s="313">
        <f>C76+D76+E76+F76+G76</f>
        <v>11341159</v>
      </c>
      <c r="I76" s="159"/>
    </row>
    <row r="77" spans="2:9" ht="16.95" customHeight="1" x14ac:dyDescent="0.3">
      <c r="B77" s="289" t="s">
        <v>10</v>
      </c>
      <c r="C77" s="621">
        <v>-6667</v>
      </c>
      <c r="D77" s="621">
        <v>107155</v>
      </c>
      <c r="E77" s="621">
        <v>1059034</v>
      </c>
      <c r="F77" s="621">
        <v>359665</v>
      </c>
      <c r="G77" s="621">
        <v>86948</v>
      </c>
      <c r="H77" s="313">
        <f>C77+D77+E77+F77+G77</f>
        <v>1606135</v>
      </c>
      <c r="I77" s="159"/>
    </row>
    <row r="78" spans="2:9" ht="16.95" customHeight="1" x14ac:dyDescent="0.3">
      <c r="B78" s="289" t="s">
        <v>12</v>
      </c>
      <c r="C78" s="621">
        <v>158201</v>
      </c>
      <c r="D78" s="621">
        <v>363285</v>
      </c>
      <c r="E78" s="621">
        <v>9521229</v>
      </c>
      <c r="F78" s="621">
        <v>1941894</v>
      </c>
      <c r="G78" s="621">
        <v>1268913</v>
      </c>
      <c r="H78" s="313">
        <f>C78+D78+E78+F78+G78</f>
        <v>13253522</v>
      </c>
      <c r="I78" s="159"/>
    </row>
    <row r="79" spans="2:9" ht="16.95" customHeight="1" x14ac:dyDescent="0.3">
      <c r="B79" s="289" t="s">
        <v>14</v>
      </c>
      <c r="C79" s="621">
        <v>224645</v>
      </c>
      <c r="D79" s="621">
        <v>11902</v>
      </c>
      <c r="E79" s="621">
        <v>2806838</v>
      </c>
      <c r="F79" s="621">
        <v>756496</v>
      </c>
      <c r="G79" s="621">
        <v>16750</v>
      </c>
      <c r="H79" s="313">
        <f>C79+D79+E79+F79+G79</f>
        <v>3816631</v>
      </c>
      <c r="I79" s="159"/>
    </row>
    <row r="80" spans="2:9" ht="16.95" customHeight="1" x14ac:dyDescent="0.3">
      <c r="B80" s="289" t="s">
        <v>16</v>
      </c>
      <c r="C80" s="621">
        <v>35391</v>
      </c>
      <c r="D80" s="621">
        <v>11962</v>
      </c>
      <c r="E80" s="621">
        <v>3380745</v>
      </c>
      <c r="F80" s="621">
        <v>128672</v>
      </c>
      <c r="G80" s="621">
        <v>203364</v>
      </c>
      <c r="H80" s="313">
        <f>C80+D80+E80+F80+G80</f>
        <v>3760134</v>
      </c>
      <c r="I80" s="159"/>
    </row>
    <row r="81" spans="2:9" ht="16.95" customHeight="1" x14ac:dyDescent="0.3">
      <c r="B81" s="289" t="s">
        <v>18</v>
      </c>
      <c r="C81" s="621">
        <v>272028</v>
      </c>
      <c r="D81" s="621">
        <v>95490</v>
      </c>
      <c r="E81" s="621">
        <v>3933533</v>
      </c>
      <c r="F81" s="621">
        <v>1807004</v>
      </c>
      <c r="G81" s="621">
        <v>165820</v>
      </c>
      <c r="H81" s="313">
        <f t="shared" ref="H81:H89" si="1">C81+D81+E81+F81+G81</f>
        <v>6273875</v>
      </c>
      <c r="I81" s="159"/>
    </row>
    <row r="82" spans="2:9" ht="16.95" customHeight="1" x14ac:dyDescent="0.3">
      <c r="B82" s="289" t="s">
        <v>20</v>
      </c>
      <c r="C82" s="621">
        <v>20420</v>
      </c>
      <c r="D82" s="621">
        <v>5089</v>
      </c>
      <c r="E82" s="621">
        <v>3523810</v>
      </c>
      <c r="F82" s="621">
        <v>523683</v>
      </c>
      <c r="G82" s="621">
        <v>40001</v>
      </c>
      <c r="H82" s="313">
        <f t="shared" si="1"/>
        <v>4113003</v>
      </c>
      <c r="I82" s="159"/>
    </row>
    <row r="83" spans="2:9" ht="16.95" customHeight="1" x14ac:dyDescent="0.3">
      <c r="B83" s="289" t="s">
        <v>22</v>
      </c>
      <c r="C83" s="621">
        <v>238947</v>
      </c>
      <c r="D83" s="621">
        <v>17729</v>
      </c>
      <c r="E83" s="621">
        <v>4944211</v>
      </c>
      <c r="F83" s="310">
        <v>0</v>
      </c>
      <c r="G83" s="621">
        <v>96465</v>
      </c>
      <c r="H83" s="313">
        <f t="shared" si="1"/>
        <v>5297352</v>
      </c>
      <c r="I83" s="159"/>
    </row>
    <row r="84" spans="2:9" ht="16.95" customHeight="1" x14ac:dyDescent="0.3">
      <c r="B84" s="289" t="s">
        <v>24</v>
      </c>
      <c r="C84" s="621">
        <v>1303</v>
      </c>
      <c r="D84" s="621">
        <v>237</v>
      </c>
      <c r="E84" s="621">
        <v>261603</v>
      </c>
      <c r="F84" s="621">
        <v>10669</v>
      </c>
      <c r="G84" s="621">
        <v>5074</v>
      </c>
      <c r="H84" s="313">
        <f t="shared" si="1"/>
        <v>278886</v>
      </c>
      <c r="I84" s="159"/>
    </row>
    <row r="85" spans="2:9" ht="16.95" customHeight="1" x14ac:dyDescent="0.3">
      <c r="B85" s="289" t="s">
        <v>34</v>
      </c>
      <c r="C85" s="621">
        <v>6567</v>
      </c>
      <c r="D85" s="621">
        <v>1597</v>
      </c>
      <c r="E85" s="621">
        <v>203153</v>
      </c>
      <c r="F85" s="621">
        <v>6322002</v>
      </c>
      <c r="G85" s="621">
        <v>17957</v>
      </c>
      <c r="H85" s="313">
        <f t="shared" si="1"/>
        <v>6551276</v>
      </c>
      <c r="I85" s="159"/>
    </row>
    <row r="86" spans="2:9" ht="16.95" customHeight="1" x14ac:dyDescent="0.3">
      <c r="B86" s="289" t="s">
        <v>26</v>
      </c>
      <c r="C86" s="621">
        <v>20312</v>
      </c>
      <c r="D86" s="621">
        <v>3971</v>
      </c>
      <c r="E86" s="621">
        <v>1422534</v>
      </c>
      <c r="F86" s="621">
        <v>124173</v>
      </c>
      <c r="G86" s="621">
        <v>30318</v>
      </c>
      <c r="H86" s="313">
        <f t="shared" si="1"/>
        <v>1601308</v>
      </c>
      <c r="I86" s="159"/>
    </row>
    <row r="87" spans="2:9" ht="16.95" customHeight="1" x14ac:dyDescent="0.3">
      <c r="B87" s="289" t="s">
        <v>28</v>
      </c>
      <c r="C87" s="621">
        <v>88944</v>
      </c>
      <c r="D87" s="621">
        <v>22480</v>
      </c>
      <c r="E87" s="621">
        <v>4706170</v>
      </c>
      <c r="F87" s="621">
        <v>156917</v>
      </c>
      <c r="G87" s="621">
        <v>146116</v>
      </c>
      <c r="H87" s="313">
        <f t="shared" si="1"/>
        <v>5120627</v>
      </c>
      <c r="I87" s="159"/>
    </row>
    <row r="88" spans="2:9" ht="16.95" customHeight="1" x14ac:dyDescent="0.3">
      <c r="B88" s="289" t="s">
        <v>30</v>
      </c>
      <c r="C88" s="621">
        <v>5347</v>
      </c>
      <c r="D88" s="621">
        <v>0</v>
      </c>
      <c r="E88" s="621">
        <v>576433</v>
      </c>
      <c r="F88" s="621">
        <v>12365</v>
      </c>
      <c r="G88" s="621">
        <v>163540</v>
      </c>
      <c r="H88" s="313">
        <f t="shared" si="1"/>
        <v>757685</v>
      </c>
      <c r="I88" s="159"/>
    </row>
    <row r="89" spans="2:9" ht="16.95" customHeight="1" x14ac:dyDescent="0.3">
      <c r="B89" s="289" t="s">
        <v>32</v>
      </c>
      <c r="C89" s="621">
        <v>206348</v>
      </c>
      <c r="D89" s="621">
        <v>157772</v>
      </c>
      <c r="E89" s="621">
        <v>11236618</v>
      </c>
      <c r="F89" s="621">
        <v>4699920</v>
      </c>
      <c r="G89" s="621">
        <v>599933</v>
      </c>
      <c r="H89" s="313">
        <f t="shared" si="1"/>
        <v>16900591</v>
      </c>
      <c r="I89" s="159"/>
    </row>
    <row r="90" spans="2:9" ht="16.95" customHeight="1" x14ac:dyDescent="0.3">
      <c r="B90" s="285" t="s">
        <v>194</v>
      </c>
      <c r="C90" s="311">
        <f>SUM(C76:C89)</f>
        <v>2144142</v>
      </c>
      <c r="D90" s="311">
        <f>SUM(D76:D89)</f>
        <v>1135974</v>
      </c>
      <c r="E90" s="311">
        <f>SUM(E76:E89)</f>
        <v>56001558</v>
      </c>
      <c r="F90" s="311">
        <f>SUM(F76:F89)</f>
        <v>18077561</v>
      </c>
      <c r="G90" s="311">
        <f>SUM(G76:G89)</f>
        <v>3312949</v>
      </c>
      <c r="H90" s="313">
        <f>C90+D90+E90+F90+G90</f>
        <v>80672184</v>
      </c>
      <c r="I90" s="159"/>
    </row>
    <row r="91" spans="2:9" ht="16.95" customHeight="1" x14ac:dyDescent="0.3">
      <c r="B91" s="285" t="s">
        <v>107</v>
      </c>
      <c r="C91" s="311">
        <v>0</v>
      </c>
      <c r="D91" s="311">
        <v>0</v>
      </c>
      <c r="E91" s="311">
        <v>0</v>
      </c>
      <c r="F91" s="311">
        <v>0</v>
      </c>
      <c r="G91" s="311">
        <v>0</v>
      </c>
      <c r="H91" s="313">
        <v>6314379</v>
      </c>
      <c r="I91" s="159"/>
    </row>
    <row r="92" spans="2:9" ht="16.95" customHeight="1" thickBot="1" x14ac:dyDescent="0.35">
      <c r="B92" s="654" t="s">
        <v>93</v>
      </c>
      <c r="C92" s="657">
        <f>C90+C91</f>
        <v>2144142</v>
      </c>
      <c r="D92" s="657">
        <f>D90+D91</f>
        <v>1135974</v>
      </c>
      <c r="E92" s="657">
        <f>E90+E91</f>
        <v>56001558</v>
      </c>
      <c r="F92" s="657">
        <f>F90+F91</f>
        <v>18077561</v>
      </c>
      <c r="G92" s="657">
        <f>G90+G91</f>
        <v>3312949</v>
      </c>
      <c r="H92" s="658">
        <f>SUM(H90:H91)</f>
        <v>86986563</v>
      </c>
      <c r="I92" s="159"/>
    </row>
    <row r="93" spans="2:9" ht="16.95" customHeight="1" x14ac:dyDescent="0.3">
      <c r="B93" s="140"/>
      <c r="C93" s="156"/>
      <c r="D93" s="156"/>
      <c r="E93" s="156"/>
      <c r="F93" s="156"/>
      <c r="G93" s="156"/>
      <c r="H93" s="132"/>
      <c r="I93" s="159"/>
    </row>
    <row r="94" spans="2:9" ht="16.95" customHeight="1" x14ac:dyDescent="0.3">
      <c r="B94" s="136"/>
      <c r="C94" s="136"/>
      <c r="D94" s="136"/>
      <c r="E94" s="136"/>
      <c r="F94" s="136"/>
      <c r="G94" s="136"/>
      <c r="H94" s="136"/>
      <c r="I94" s="159"/>
    </row>
    <row r="95" spans="2:9" ht="16.95" customHeight="1" x14ac:dyDescent="0.3">
      <c r="B95" s="881" t="s">
        <v>282</v>
      </c>
      <c r="C95" s="881"/>
      <c r="D95" s="881"/>
      <c r="E95" s="881"/>
      <c r="F95" s="881"/>
      <c r="G95" s="159"/>
      <c r="H95" s="118"/>
      <c r="I95" s="118"/>
    </row>
    <row r="96" spans="2:9" ht="16.95" customHeight="1" thickBot="1" x14ac:dyDescent="0.35">
      <c r="G96" s="876" t="s">
        <v>218</v>
      </c>
      <c r="H96" s="876"/>
    </row>
    <row r="97" spans="2:9" ht="19.2" customHeight="1" x14ac:dyDescent="0.3">
      <c r="B97" s="889" t="s">
        <v>250</v>
      </c>
      <c r="C97" s="891" t="s">
        <v>268</v>
      </c>
      <c r="D97" s="891" t="s">
        <v>269</v>
      </c>
      <c r="E97" s="891" t="s">
        <v>270</v>
      </c>
      <c r="F97" s="891" t="s">
        <v>104</v>
      </c>
      <c r="G97" s="891" t="s">
        <v>105</v>
      </c>
      <c r="H97" s="891" t="s">
        <v>272</v>
      </c>
      <c r="I97" s="118"/>
    </row>
    <row r="98" spans="2:9" ht="21.6" customHeight="1" thickBot="1" x14ac:dyDescent="0.35">
      <c r="B98" s="890"/>
      <c r="C98" s="892"/>
      <c r="D98" s="892"/>
      <c r="E98" s="892"/>
      <c r="F98" s="892"/>
      <c r="G98" s="892"/>
      <c r="H98" s="892"/>
      <c r="I98" s="118"/>
    </row>
    <row r="99" spans="2:9" ht="16.95" customHeight="1" x14ac:dyDescent="0.3">
      <c r="B99" s="289" t="s">
        <v>8</v>
      </c>
      <c r="C99" s="621">
        <v>1213334</v>
      </c>
      <c r="D99" s="621">
        <v>343296</v>
      </c>
      <c r="E99" s="621">
        <v>9589136</v>
      </c>
      <c r="F99" s="621">
        <v>2039835</v>
      </c>
      <c r="G99" s="621">
        <v>658863</v>
      </c>
      <c r="H99" s="313">
        <f>C99+D99+E99+F99+G99</f>
        <v>13844464</v>
      </c>
      <c r="I99" s="158"/>
    </row>
    <row r="100" spans="2:9" ht="16.95" customHeight="1" x14ac:dyDescent="0.3">
      <c r="B100" s="289" t="s">
        <v>10</v>
      </c>
      <c r="C100" s="621">
        <v>10909</v>
      </c>
      <c r="D100" s="621">
        <v>47429</v>
      </c>
      <c r="E100" s="621">
        <v>967712</v>
      </c>
      <c r="F100" s="621">
        <v>205767</v>
      </c>
      <c r="G100" s="621">
        <v>113885</v>
      </c>
      <c r="H100" s="313">
        <f>C100+D100+E100+F100+G100</f>
        <v>1345702</v>
      </c>
      <c r="I100" s="158"/>
    </row>
    <row r="101" spans="2:9" ht="16.95" customHeight="1" x14ac:dyDescent="0.3">
      <c r="B101" s="289" t="s">
        <v>12</v>
      </c>
      <c r="C101" s="621">
        <v>271265</v>
      </c>
      <c r="D101" s="621">
        <v>290843</v>
      </c>
      <c r="E101" s="621">
        <v>9932079</v>
      </c>
      <c r="F101" s="621">
        <v>1755289</v>
      </c>
      <c r="G101" s="621">
        <v>1306018</v>
      </c>
      <c r="H101" s="313">
        <f t="shared" ref="H101:H112" si="2">C101+D101+E101+F101+G101</f>
        <v>13555494</v>
      </c>
      <c r="I101" s="158"/>
    </row>
    <row r="102" spans="2:9" ht="16.95" customHeight="1" x14ac:dyDescent="0.3">
      <c r="B102" s="289" t="s">
        <v>14</v>
      </c>
      <c r="C102" s="621">
        <v>237659</v>
      </c>
      <c r="D102" s="621">
        <v>9999</v>
      </c>
      <c r="E102" s="621">
        <v>3142063</v>
      </c>
      <c r="F102" s="621">
        <v>527536</v>
      </c>
      <c r="G102" s="621">
        <v>25386</v>
      </c>
      <c r="H102" s="313">
        <f t="shared" si="2"/>
        <v>3942643</v>
      </c>
      <c r="I102" s="158"/>
    </row>
    <row r="103" spans="2:9" ht="16.95" customHeight="1" x14ac:dyDescent="0.3">
      <c r="B103" s="289" t="s">
        <v>16</v>
      </c>
      <c r="C103" s="621">
        <v>20264</v>
      </c>
      <c r="D103" s="621">
        <v>6014</v>
      </c>
      <c r="E103" s="621">
        <v>3375370</v>
      </c>
      <c r="F103" s="621">
        <v>75465</v>
      </c>
      <c r="G103" s="621">
        <v>156665</v>
      </c>
      <c r="H103" s="313">
        <f>C103+D103+E103+F103+G103</f>
        <v>3633778</v>
      </c>
      <c r="I103" s="158"/>
    </row>
    <row r="104" spans="2:9" ht="16.95" customHeight="1" x14ac:dyDescent="0.3">
      <c r="B104" s="289" t="s">
        <v>18</v>
      </c>
      <c r="C104" s="621">
        <v>205799</v>
      </c>
      <c r="D104" s="621">
        <v>125182</v>
      </c>
      <c r="E104" s="621">
        <v>3757096</v>
      </c>
      <c r="F104" s="621">
        <v>2027391</v>
      </c>
      <c r="G104" s="621">
        <v>205575</v>
      </c>
      <c r="H104" s="313">
        <f t="shared" si="2"/>
        <v>6321043</v>
      </c>
      <c r="I104" s="158"/>
    </row>
    <row r="105" spans="2:9" ht="16.95" customHeight="1" x14ac:dyDescent="0.3">
      <c r="B105" s="289" t="s">
        <v>20</v>
      </c>
      <c r="C105" s="621">
        <v>16851</v>
      </c>
      <c r="D105" s="621">
        <v>1955</v>
      </c>
      <c r="E105" s="621">
        <v>3418772</v>
      </c>
      <c r="F105" s="621">
        <v>322222</v>
      </c>
      <c r="G105" s="621">
        <v>30856</v>
      </c>
      <c r="H105" s="313">
        <f t="shared" si="2"/>
        <v>3790656</v>
      </c>
      <c r="I105" s="158"/>
    </row>
    <row r="106" spans="2:9" ht="16.95" customHeight="1" x14ac:dyDescent="0.3">
      <c r="B106" s="289" t="s">
        <v>22</v>
      </c>
      <c r="C106" s="621">
        <v>68045</v>
      </c>
      <c r="D106" s="621">
        <v>8224</v>
      </c>
      <c r="E106" s="621">
        <v>4331573</v>
      </c>
      <c r="F106" s="310">
        <v>0</v>
      </c>
      <c r="G106" s="621">
        <v>39765</v>
      </c>
      <c r="H106" s="313">
        <f t="shared" si="2"/>
        <v>4447607</v>
      </c>
      <c r="I106" s="158"/>
    </row>
    <row r="107" spans="2:9" ht="16.95" customHeight="1" x14ac:dyDescent="0.3">
      <c r="B107" s="289" t="s">
        <v>24</v>
      </c>
      <c r="C107" s="621">
        <v>567</v>
      </c>
      <c r="D107" s="621">
        <v>250</v>
      </c>
      <c r="E107" s="621">
        <v>155996</v>
      </c>
      <c r="F107" s="621">
        <v>8367</v>
      </c>
      <c r="G107" s="621">
        <v>5174</v>
      </c>
      <c r="H107" s="313">
        <f t="shared" si="2"/>
        <v>170354</v>
      </c>
      <c r="I107" s="158"/>
    </row>
    <row r="108" spans="2:9" ht="16.95" customHeight="1" x14ac:dyDescent="0.3">
      <c r="B108" s="289" t="s">
        <v>34</v>
      </c>
      <c r="C108" s="621">
        <v>-166</v>
      </c>
      <c r="D108" s="621">
        <v>18684</v>
      </c>
      <c r="E108" s="621">
        <v>316625</v>
      </c>
      <c r="F108" s="621">
        <v>5516870</v>
      </c>
      <c r="G108" s="621">
        <v>547064</v>
      </c>
      <c r="H108" s="313">
        <f t="shared" si="2"/>
        <v>6399077</v>
      </c>
      <c r="I108" s="158"/>
    </row>
    <row r="109" spans="2:9" ht="16.95" customHeight="1" x14ac:dyDescent="0.3">
      <c r="B109" s="289" t="s">
        <v>26</v>
      </c>
      <c r="C109" s="621">
        <v>8639</v>
      </c>
      <c r="D109" s="621">
        <v>4691</v>
      </c>
      <c r="E109" s="621">
        <v>1217911</v>
      </c>
      <c r="F109" s="621">
        <v>88822</v>
      </c>
      <c r="G109" s="621">
        <v>35082</v>
      </c>
      <c r="H109" s="313">
        <f t="shared" si="2"/>
        <v>1355145</v>
      </c>
      <c r="I109" s="158"/>
    </row>
    <row r="110" spans="2:9" ht="16.95" customHeight="1" x14ac:dyDescent="0.3">
      <c r="B110" s="289" t="s">
        <v>28</v>
      </c>
      <c r="C110" s="621">
        <v>127399</v>
      </c>
      <c r="D110" s="621">
        <v>8304</v>
      </c>
      <c r="E110" s="621">
        <v>4902618</v>
      </c>
      <c r="F110" s="621">
        <v>159001</v>
      </c>
      <c r="G110" s="621">
        <v>106070</v>
      </c>
      <c r="H110" s="313">
        <f t="shared" si="2"/>
        <v>5303392</v>
      </c>
      <c r="I110" s="158"/>
    </row>
    <row r="111" spans="2:9" ht="16.95" customHeight="1" x14ac:dyDescent="0.3">
      <c r="B111" s="289" t="s">
        <v>30</v>
      </c>
      <c r="C111" s="621">
        <v>4071</v>
      </c>
      <c r="D111" s="621">
        <v>0</v>
      </c>
      <c r="E111" s="621">
        <v>799985</v>
      </c>
      <c r="F111" s="621">
        <v>25769</v>
      </c>
      <c r="G111" s="621">
        <v>28696</v>
      </c>
      <c r="H111" s="313">
        <f t="shared" si="2"/>
        <v>858521</v>
      </c>
      <c r="I111" s="158"/>
    </row>
    <row r="112" spans="2:9" ht="16.95" customHeight="1" x14ac:dyDescent="0.3">
      <c r="B112" s="289" t="s">
        <v>32</v>
      </c>
      <c r="C112" s="621">
        <v>136340</v>
      </c>
      <c r="D112" s="621">
        <v>108390</v>
      </c>
      <c r="E112" s="621">
        <v>12023179</v>
      </c>
      <c r="F112" s="621">
        <v>2243232</v>
      </c>
      <c r="G112" s="621">
        <v>850893</v>
      </c>
      <c r="H112" s="313">
        <f t="shared" si="2"/>
        <v>15362034</v>
      </c>
      <c r="I112" s="158"/>
    </row>
    <row r="113" spans="2:9" ht="16.95" customHeight="1" x14ac:dyDescent="0.3">
      <c r="B113" s="285" t="s">
        <v>194</v>
      </c>
      <c r="C113" s="311">
        <f>SUM(C99:C112)</f>
        <v>2320976</v>
      </c>
      <c r="D113" s="311">
        <f>SUM(D99:D112)</f>
        <v>973261</v>
      </c>
      <c r="E113" s="311">
        <f>SUM(E99:E112)</f>
        <v>57930115</v>
      </c>
      <c r="F113" s="311">
        <f>SUM(F99:F112)</f>
        <v>14995566</v>
      </c>
      <c r="G113" s="311">
        <f>SUM(G99:G112)</f>
        <v>4109992</v>
      </c>
      <c r="H113" s="313">
        <f>C113+D113+E113+F113+G113</f>
        <v>80329910</v>
      </c>
      <c r="I113" s="158"/>
    </row>
    <row r="114" spans="2:9" ht="16.95" customHeight="1" x14ac:dyDescent="0.3">
      <c r="B114" s="285" t="s">
        <v>107</v>
      </c>
      <c r="C114" s="311">
        <v>0</v>
      </c>
      <c r="D114" s="311">
        <v>0</v>
      </c>
      <c r="E114" s="311">
        <v>0</v>
      </c>
      <c r="F114" s="311">
        <v>0</v>
      </c>
      <c r="G114" s="311">
        <v>0</v>
      </c>
      <c r="H114" s="313">
        <v>6159888</v>
      </c>
      <c r="I114" s="158"/>
    </row>
    <row r="115" spans="2:9" ht="16.95" customHeight="1" thickBot="1" x14ac:dyDescent="0.35">
      <c r="B115" s="654" t="s">
        <v>93</v>
      </c>
      <c r="C115" s="657">
        <f>C113+C114</f>
        <v>2320976</v>
      </c>
      <c r="D115" s="657">
        <f>D113+D114</f>
        <v>973261</v>
      </c>
      <c r="E115" s="657">
        <f>E113+E114</f>
        <v>57930115</v>
      </c>
      <c r="F115" s="657">
        <f>F113+F114</f>
        <v>14995566</v>
      </c>
      <c r="G115" s="657">
        <f>G113+G114</f>
        <v>4109992</v>
      </c>
      <c r="H115" s="658">
        <f>SUM(H113:H114)</f>
        <v>86489798</v>
      </c>
      <c r="I115" s="158"/>
    </row>
    <row r="116" spans="2:9" ht="16.95" customHeight="1" x14ac:dyDescent="0.3">
      <c r="B116" s="140"/>
      <c r="C116" s="156"/>
      <c r="D116" s="156"/>
      <c r="E116" s="156"/>
      <c r="F116" s="156"/>
      <c r="G116" s="156"/>
      <c r="H116" s="132"/>
      <c r="I116" s="132"/>
    </row>
    <row r="117" spans="2:9" x14ac:dyDescent="0.3">
      <c r="B117" s="135"/>
      <c r="H117" s="135"/>
      <c r="I117" s="132"/>
    </row>
    <row r="118" spans="2:9" ht="14.4" x14ac:dyDescent="0.3">
      <c r="B118"/>
      <c r="C118"/>
      <c r="D118"/>
      <c r="E118"/>
      <c r="F118"/>
      <c r="G118"/>
      <c r="H118"/>
      <c r="I118"/>
    </row>
    <row r="119" spans="2:9" ht="14.4" x14ac:dyDescent="0.3">
      <c r="B119"/>
      <c r="C119"/>
      <c r="D119"/>
      <c r="E119"/>
      <c r="F119"/>
      <c r="G119"/>
      <c r="H119"/>
      <c r="I119"/>
    </row>
    <row r="120" spans="2:9" ht="14.4" x14ac:dyDescent="0.3">
      <c r="B120"/>
      <c r="C120"/>
      <c r="D120"/>
      <c r="E120"/>
      <c r="F120"/>
      <c r="G120"/>
      <c r="H120"/>
      <c r="I120"/>
    </row>
    <row r="121" spans="2:9" ht="14.4" x14ac:dyDescent="0.3">
      <c r="B121"/>
      <c r="C121"/>
      <c r="D121"/>
      <c r="E121"/>
      <c r="F121"/>
      <c r="G121"/>
      <c r="H121"/>
      <c r="I121"/>
    </row>
    <row r="122" spans="2:9" ht="14.4" x14ac:dyDescent="0.3">
      <c r="B122"/>
      <c r="C122"/>
      <c r="D122"/>
      <c r="E122"/>
      <c r="F122"/>
      <c r="G122"/>
      <c r="H122"/>
      <c r="I122"/>
    </row>
    <row r="123" spans="2:9" ht="14.4" x14ac:dyDescent="0.3">
      <c r="B123"/>
      <c r="C123"/>
      <c r="D123"/>
      <c r="E123"/>
      <c r="F123"/>
      <c r="G123"/>
      <c r="H123"/>
      <c r="I123"/>
    </row>
    <row r="124" spans="2:9" ht="14.4" x14ac:dyDescent="0.3">
      <c r="B124"/>
      <c r="C124"/>
      <c r="D124"/>
      <c r="E124"/>
      <c r="F124"/>
      <c r="G124"/>
      <c r="H124"/>
      <c r="I124"/>
    </row>
    <row r="125" spans="2:9" ht="14.4" x14ac:dyDescent="0.3">
      <c r="B125"/>
      <c r="C125"/>
      <c r="D125"/>
      <c r="E125"/>
      <c r="F125"/>
      <c r="G125"/>
      <c r="H125"/>
      <c r="I125"/>
    </row>
    <row r="126" spans="2:9" ht="14.4" x14ac:dyDescent="0.3">
      <c r="B126"/>
      <c r="C126"/>
      <c r="D126"/>
      <c r="E126"/>
      <c r="F126"/>
      <c r="G126"/>
      <c r="H126"/>
      <c r="I126"/>
    </row>
    <row r="127" spans="2:9" ht="14.4" x14ac:dyDescent="0.3">
      <c r="B127"/>
      <c r="C127"/>
      <c r="D127"/>
      <c r="E127"/>
      <c r="F127"/>
      <c r="G127"/>
      <c r="H127"/>
      <c r="I127"/>
    </row>
    <row r="128" spans="2:9" ht="14.4" x14ac:dyDescent="0.3">
      <c r="B128"/>
      <c r="C128"/>
      <c r="D128"/>
      <c r="E128"/>
      <c r="F128"/>
      <c r="G128"/>
      <c r="H128"/>
      <c r="I128"/>
    </row>
    <row r="129" spans="2:9" ht="14.4" x14ac:dyDescent="0.3">
      <c r="B129"/>
      <c r="C129"/>
      <c r="D129"/>
      <c r="E129"/>
      <c r="F129"/>
      <c r="G129"/>
      <c r="H129"/>
      <c r="I129"/>
    </row>
    <row r="130" spans="2:9" ht="14.4" x14ac:dyDescent="0.3">
      <c r="B130"/>
      <c r="C130"/>
      <c r="D130"/>
      <c r="E130"/>
      <c r="F130"/>
      <c r="G130"/>
      <c r="H130"/>
      <c r="I130"/>
    </row>
    <row r="131" spans="2:9" ht="14.4" x14ac:dyDescent="0.3">
      <c r="B131"/>
      <c r="C131"/>
      <c r="D131"/>
      <c r="E131"/>
      <c r="F131"/>
      <c r="G131"/>
      <c r="H131"/>
      <c r="I131"/>
    </row>
    <row r="132" spans="2:9" ht="14.4" x14ac:dyDescent="0.3">
      <c r="B132"/>
      <c r="C132"/>
      <c r="D132"/>
      <c r="E132"/>
      <c r="F132"/>
      <c r="G132"/>
      <c r="H132"/>
      <c r="I132"/>
    </row>
    <row r="133" spans="2:9" ht="14.4" x14ac:dyDescent="0.3">
      <c r="B133"/>
      <c r="C133"/>
      <c r="D133"/>
      <c r="E133"/>
      <c r="F133"/>
      <c r="G133"/>
      <c r="H133"/>
      <c r="I133"/>
    </row>
    <row r="134" spans="2:9" ht="14.4" x14ac:dyDescent="0.3">
      <c r="B134"/>
      <c r="C134"/>
      <c r="D134"/>
      <c r="E134"/>
      <c r="F134"/>
      <c r="G134"/>
      <c r="H134"/>
      <c r="I134"/>
    </row>
    <row r="135" spans="2:9" ht="14.4" x14ac:dyDescent="0.3">
      <c r="B135"/>
      <c r="C135"/>
      <c r="D135"/>
      <c r="E135"/>
      <c r="F135"/>
      <c r="G135"/>
      <c r="H135"/>
      <c r="I135"/>
    </row>
    <row r="136" spans="2:9" ht="14.4" x14ac:dyDescent="0.3">
      <c r="B136"/>
      <c r="C136"/>
      <c r="D136"/>
      <c r="E136"/>
      <c r="F136"/>
      <c r="G136"/>
      <c r="H136"/>
      <c r="I136"/>
    </row>
    <row r="137" spans="2:9" ht="14.4" x14ac:dyDescent="0.3">
      <c r="B137"/>
      <c r="C137"/>
      <c r="D137"/>
      <c r="E137"/>
      <c r="F137"/>
      <c r="G137"/>
      <c r="H137"/>
      <c r="I137"/>
    </row>
    <row r="138" spans="2:9" ht="14.4" x14ac:dyDescent="0.3">
      <c r="B138"/>
      <c r="C138"/>
      <c r="D138"/>
      <c r="E138"/>
      <c r="F138"/>
      <c r="G138"/>
      <c r="H138"/>
      <c r="I138"/>
    </row>
    <row r="139" spans="2:9" ht="14.4" x14ac:dyDescent="0.3">
      <c r="B139"/>
      <c r="C139"/>
      <c r="D139"/>
      <c r="E139"/>
      <c r="F139"/>
      <c r="G139"/>
      <c r="H139"/>
      <c r="I139"/>
    </row>
    <row r="140" spans="2:9" ht="14.4" x14ac:dyDescent="0.3">
      <c r="B140"/>
      <c r="C140"/>
      <c r="D140"/>
      <c r="E140"/>
      <c r="F140"/>
      <c r="G140"/>
      <c r="H140"/>
      <c r="I140"/>
    </row>
    <row r="141" spans="2:9" ht="14.4" x14ac:dyDescent="0.3">
      <c r="B141"/>
      <c r="C141"/>
      <c r="D141"/>
      <c r="E141"/>
      <c r="F141"/>
      <c r="G141"/>
      <c r="H141"/>
      <c r="I141"/>
    </row>
    <row r="142" spans="2:9" ht="14.4" x14ac:dyDescent="0.3">
      <c r="B142"/>
      <c r="C142"/>
      <c r="D142"/>
      <c r="E142"/>
      <c r="F142"/>
      <c r="G142"/>
      <c r="H142"/>
      <c r="I142"/>
    </row>
    <row r="143" spans="2:9" s="158" customFormat="1" ht="14.4" x14ac:dyDescent="0.3">
      <c r="B143"/>
      <c r="C143"/>
      <c r="D143"/>
      <c r="E143"/>
      <c r="F143"/>
      <c r="G143"/>
      <c r="H143"/>
      <c r="I143"/>
    </row>
    <row r="144" spans="2:9" s="158" customFormat="1" ht="14.4" x14ac:dyDescent="0.3">
      <c r="B144"/>
      <c r="C144"/>
      <c r="D144"/>
      <c r="E144"/>
      <c r="F144"/>
      <c r="G144"/>
      <c r="H144"/>
      <c r="I144"/>
    </row>
    <row r="145" spans="2:3" s="158" customFormat="1" ht="14.4" x14ac:dyDescent="0.3">
      <c r="B145" s="141"/>
      <c r="C145" s="135"/>
    </row>
    <row r="146" spans="2:3" s="158" customFormat="1" ht="14.4" x14ac:dyDescent="0.3"/>
    <row r="147" spans="2:3" s="158" customFormat="1" ht="14.4" x14ac:dyDescent="0.3"/>
    <row r="148" spans="2:3" s="158" customFormat="1" ht="14.4" x14ac:dyDescent="0.3">
      <c r="B148" s="141"/>
    </row>
    <row r="149" spans="2:3" s="158" customFormat="1" ht="14.4" x14ac:dyDescent="0.3">
      <c r="B149" s="141"/>
    </row>
    <row r="150" spans="2:3" s="158" customFormat="1" ht="14.4" x14ac:dyDescent="0.3"/>
    <row r="151" spans="2:3" s="158" customFormat="1" ht="14.4" x14ac:dyDescent="0.3"/>
    <row r="152" spans="2:3" s="158" customFormat="1" ht="14.4" x14ac:dyDescent="0.3"/>
    <row r="153" spans="2:3" s="158" customFormat="1" ht="14.4" x14ac:dyDescent="0.3"/>
    <row r="154" spans="2:3" s="158" customFormat="1" ht="14.4" x14ac:dyDescent="0.3"/>
    <row r="155" spans="2:3" s="158" customFormat="1" ht="14.4" x14ac:dyDescent="0.3"/>
    <row r="156" spans="2:3" s="158" customFormat="1" ht="14.4" x14ac:dyDescent="0.3"/>
    <row r="157" spans="2:3" s="158" customFormat="1" ht="14.4" x14ac:dyDescent="0.3"/>
    <row r="158" spans="2:3" s="158" customFormat="1" ht="14.4" x14ac:dyDescent="0.3"/>
    <row r="159" spans="2:3" s="158" customFormat="1" ht="14.4" x14ac:dyDescent="0.3"/>
    <row r="160" spans="2:3" s="158" customFormat="1" ht="14.4" x14ac:dyDescent="0.3"/>
    <row r="161" spans="2:9" s="158" customFormat="1" ht="14.4" x14ac:dyDescent="0.3"/>
    <row r="162" spans="2:9" s="158" customFormat="1" ht="14.4" x14ac:dyDescent="0.3"/>
    <row r="163" spans="2:9" s="158" customFormat="1" ht="14.4" x14ac:dyDescent="0.3"/>
    <row r="164" spans="2:9" s="158" customFormat="1" ht="14.4" x14ac:dyDescent="0.3"/>
    <row r="165" spans="2:9" s="158" customFormat="1" ht="14.4" x14ac:dyDescent="0.3"/>
    <row r="166" spans="2:9" s="158" customFormat="1" ht="14.4" x14ac:dyDescent="0.3"/>
    <row r="167" spans="2:9" x14ac:dyDescent="0.3">
      <c r="B167" s="140"/>
      <c r="C167" s="156"/>
      <c r="D167" s="156"/>
      <c r="E167" s="156"/>
      <c r="F167" s="156"/>
      <c r="G167" s="156"/>
      <c r="H167" s="127"/>
      <c r="I167" s="132"/>
    </row>
    <row r="168" spans="2:9" x14ac:dyDescent="0.3">
      <c r="B168" s="140"/>
      <c r="C168" s="156"/>
      <c r="D168" s="156"/>
      <c r="E168" s="156"/>
      <c r="F168" s="156"/>
      <c r="G168" s="156"/>
    </row>
  </sheetData>
  <mergeCells count="46">
    <mergeCell ref="F7:F8"/>
    <mergeCell ref="G7:G8"/>
    <mergeCell ref="H7:H8"/>
    <mergeCell ref="G50:H50"/>
    <mergeCell ref="G73:H73"/>
    <mergeCell ref="B72:F72"/>
    <mergeCell ref="B49:F49"/>
    <mergeCell ref="B51:B52"/>
    <mergeCell ref="C51:C52"/>
    <mergeCell ref="D51:D52"/>
    <mergeCell ref="E51:E52"/>
    <mergeCell ref="F51:F52"/>
    <mergeCell ref="G96:H96"/>
    <mergeCell ref="G97:G98"/>
    <mergeCell ref="H97:H98"/>
    <mergeCell ref="G51:G52"/>
    <mergeCell ref="H51:H52"/>
    <mergeCell ref="G74:G75"/>
    <mergeCell ref="H74:H75"/>
    <mergeCell ref="B95:F95"/>
    <mergeCell ref="B97:B98"/>
    <mergeCell ref="C97:C98"/>
    <mergeCell ref="D97:D98"/>
    <mergeCell ref="E97:E98"/>
    <mergeCell ref="F97:F98"/>
    <mergeCell ref="B74:B75"/>
    <mergeCell ref="C74:C75"/>
    <mergeCell ref="D74:D75"/>
    <mergeCell ref="E74:E75"/>
    <mergeCell ref="F74:F75"/>
    <mergeCell ref="B3:H3"/>
    <mergeCell ref="B27:F27"/>
    <mergeCell ref="B29:B30"/>
    <mergeCell ref="C29:C30"/>
    <mergeCell ref="D29:D30"/>
    <mergeCell ref="E29:E30"/>
    <mergeCell ref="F29:F30"/>
    <mergeCell ref="G29:G30"/>
    <mergeCell ref="H29:H30"/>
    <mergeCell ref="G28:H28"/>
    <mergeCell ref="B5:F5"/>
    <mergeCell ref="G6:H6"/>
    <mergeCell ref="B7:B8"/>
    <mergeCell ref="C7:C8"/>
    <mergeCell ref="D7:D8"/>
    <mergeCell ref="E7:E8"/>
  </mergeCells>
  <pageMargins left="0.28999999999999998" right="0.22" top="0.28000000000000003" bottom="0.75" header="0.3" footer="0.3"/>
  <pageSetup paperSize="9" scale="65" orientation="landscape" r:id="rId1"/>
  <rowBreaks count="4" manualBreakCount="4">
    <brk id="70" max="8" man="1"/>
    <brk id="93" max="8" man="1"/>
    <brk id="116" max="7" man="1"/>
    <brk id="141"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autoPageBreaks="0"/>
  </sheetPr>
  <dimension ref="A1:Y44"/>
  <sheetViews>
    <sheetView showGridLines="0" view="pageBreakPreview" zoomScale="80" zoomScaleNormal="100" zoomScaleSheetLayoutView="80" workbookViewId="0">
      <selection activeCell="B21" sqref="B21:K21"/>
    </sheetView>
  </sheetViews>
  <sheetFormatPr defaultColWidth="9.109375" defaultRowHeight="13.2" x14ac:dyDescent="0.25"/>
  <cols>
    <col min="1" max="1" width="6" style="116" customWidth="1"/>
    <col min="2" max="2" width="39" style="116" customWidth="1"/>
    <col min="3" max="9" width="20.6640625" style="116" customWidth="1"/>
    <col min="10" max="10" width="20.6640625" style="120" customWidth="1"/>
    <col min="11" max="11" width="5.33203125" style="116" customWidth="1"/>
    <col min="12" max="15" width="9.109375" style="116"/>
    <col min="16" max="16" width="63.44140625" style="116" customWidth="1"/>
    <col min="17" max="17" width="15.109375" style="116" customWidth="1"/>
    <col min="18" max="18" width="16.6640625" style="116" customWidth="1"/>
    <col min="19" max="19" width="17.5546875" style="116" customWidth="1"/>
    <col min="20" max="20" width="17.44140625" style="116" customWidth="1"/>
    <col min="21" max="21" width="16.88671875" style="116" customWidth="1"/>
    <col min="22" max="22" width="16.6640625" style="116" customWidth="1"/>
    <col min="23" max="23" width="17.44140625" style="116" customWidth="1"/>
    <col min="24" max="24" width="19.33203125" style="116" customWidth="1"/>
    <col min="25" max="16384" width="9.109375" style="116"/>
  </cols>
  <sheetData>
    <row r="1" spans="2:25" ht="14.4" x14ac:dyDescent="0.3">
      <c r="B1" s="115"/>
      <c r="C1" s="115"/>
      <c r="J1"/>
      <c r="P1" s="115"/>
      <c r="Q1" s="115"/>
      <c r="X1"/>
    </row>
    <row r="2" spans="2:25" ht="14.4" x14ac:dyDescent="0.3">
      <c r="B2" s="634" t="s">
        <v>283</v>
      </c>
      <c r="C2" s="635"/>
      <c r="D2" s="636"/>
      <c r="E2" s="636"/>
      <c r="F2" s="636"/>
      <c r="G2" s="636"/>
      <c r="H2" s="131"/>
      <c r="I2" s="131"/>
      <c r="J2" s="98"/>
      <c r="K2" s="131"/>
      <c r="P2" s="634" t="s">
        <v>277</v>
      </c>
      <c r="Q2" s="635"/>
      <c r="R2" s="636"/>
      <c r="S2" s="636"/>
      <c r="T2" s="636"/>
      <c r="U2" s="636"/>
      <c r="V2" s="131"/>
      <c r="W2" s="131"/>
      <c r="X2" s="98"/>
      <c r="Y2" s="131"/>
    </row>
    <row r="3" spans="2:25" ht="12" customHeight="1" x14ac:dyDescent="0.25">
      <c r="B3" s="856" t="s">
        <v>71</v>
      </c>
      <c r="C3" s="856"/>
      <c r="D3" s="856"/>
      <c r="E3" s="856"/>
      <c r="F3" s="856"/>
      <c r="G3" s="856"/>
      <c r="H3" s="749"/>
      <c r="I3" s="749"/>
      <c r="J3" s="117"/>
      <c r="K3" s="117"/>
      <c r="P3" s="856" t="s">
        <v>284</v>
      </c>
      <c r="Q3" s="856"/>
      <c r="R3" s="856"/>
      <c r="S3" s="856"/>
      <c r="T3" s="856"/>
      <c r="U3" s="856"/>
      <c r="V3" s="749"/>
      <c r="W3" s="749"/>
      <c r="X3" s="117"/>
      <c r="Y3" s="117"/>
    </row>
    <row r="4" spans="2:25" ht="12" customHeight="1" x14ac:dyDescent="0.25">
      <c r="B4" s="750"/>
      <c r="C4" s="750"/>
      <c r="D4" s="750"/>
      <c r="E4" s="750"/>
      <c r="F4" s="750"/>
      <c r="G4" s="750"/>
      <c r="H4" s="117"/>
      <c r="I4" s="117"/>
      <c r="J4" s="117"/>
      <c r="K4" s="117"/>
      <c r="P4" s="750"/>
      <c r="Q4" s="750"/>
      <c r="R4" s="750"/>
      <c r="S4" s="750"/>
      <c r="T4" s="750"/>
      <c r="U4" s="750"/>
      <c r="V4" s="117"/>
      <c r="W4" s="117"/>
      <c r="X4" s="117"/>
      <c r="Y4" s="117"/>
    </row>
    <row r="5" spans="2:25" ht="15" customHeight="1" thickBot="1" x14ac:dyDescent="0.3">
      <c r="B5" s="118"/>
      <c r="C5" s="118"/>
      <c r="D5" s="118"/>
      <c r="E5" s="118"/>
      <c r="F5" s="118"/>
      <c r="G5" s="118"/>
      <c r="H5" s="893" t="s">
        <v>218</v>
      </c>
      <c r="I5" s="893"/>
      <c r="P5" s="118"/>
      <c r="Q5" s="118"/>
      <c r="R5" s="118"/>
      <c r="S5" s="118"/>
      <c r="T5" s="118"/>
      <c r="U5" s="118"/>
      <c r="V5" s="893" t="s">
        <v>218</v>
      </c>
      <c r="W5" s="893"/>
      <c r="X5" s="120"/>
    </row>
    <row r="6" spans="2:25" s="122" customFormat="1" ht="19.95" customHeight="1" thickBot="1" x14ac:dyDescent="0.35">
      <c r="B6" s="249" t="s">
        <v>204</v>
      </c>
      <c r="C6" s="249" t="s">
        <v>8</v>
      </c>
      <c r="D6" s="249" t="s">
        <v>10</v>
      </c>
      <c r="E6" s="249" t="s">
        <v>12</v>
      </c>
      <c r="F6" s="249" t="s">
        <v>14</v>
      </c>
      <c r="G6" s="249" t="s">
        <v>16</v>
      </c>
      <c r="H6" s="249" t="s">
        <v>18</v>
      </c>
      <c r="I6" s="249" t="s">
        <v>20</v>
      </c>
      <c r="J6" s="121"/>
      <c r="K6" s="314"/>
      <c r="P6" s="249" t="s">
        <v>204</v>
      </c>
      <c r="Q6" s="249" t="s">
        <v>8</v>
      </c>
      <c r="R6" s="249" t="s">
        <v>10</v>
      </c>
      <c r="S6" s="249" t="s">
        <v>12</v>
      </c>
      <c r="T6" s="249" t="s">
        <v>14</v>
      </c>
      <c r="U6" s="249" t="s">
        <v>16</v>
      </c>
      <c r="V6" s="249" t="s">
        <v>18</v>
      </c>
      <c r="W6" s="249" t="s">
        <v>20</v>
      </c>
      <c r="X6" s="121"/>
      <c r="Y6" s="314"/>
    </row>
    <row r="7" spans="2:25" s="126" customFormat="1" ht="18" customHeight="1" x14ac:dyDescent="0.3">
      <c r="B7" s="624" t="s">
        <v>187</v>
      </c>
      <c r="C7" s="271">
        <v>16842416.835980002</v>
      </c>
      <c r="D7" s="312">
        <v>644819.60699999996</v>
      </c>
      <c r="E7" s="312">
        <v>8651447</v>
      </c>
      <c r="F7" s="271">
        <v>1172210.5215500002</v>
      </c>
      <c r="G7" s="271">
        <v>2700302.6932782456</v>
      </c>
      <c r="H7" s="271">
        <v>12820102.30862</v>
      </c>
      <c r="I7" s="271">
        <v>3107670.7510578199</v>
      </c>
      <c r="J7" s="123"/>
      <c r="K7" s="124"/>
      <c r="P7" s="624" t="s">
        <v>187</v>
      </c>
      <c r="Q7" s="271">
        <v>16732776.432263035</v>
      </c>
      <c r="R7" s="312">
        <v>531453.13399999996</v>
      </c>
      <c r="S7" s="312">
        <v>6746807</v>
      </c>
      <c r="T7" s="271">
        <v>1171759</v>
      </c>
      <c r="U7" s="271">
        <v>1374843.1461479007</v>
      </c>
      <c r="V7" s="271">
        <v>12158989</v>
      </c>
      <c r="W7" s="271">
        <v>2810541.6960121389</v>
      </c>
      <c r="X7" s="123"/>
      <c r="Y7" s="124"/>
    </row>
    <row r="8" spans="2:25" s="126" customFormat="1" ht="18" customHeight="1" x14ac:dyDescent="0.3">
      <c r="B8" s="625" t="s">
        <v>206</v>
      </c>
      <c r="C8" s="500"/>
      <c r="D8" s="500">
        <v>3579753.8829999999</v>
      </c>
      <c r="E8" s="312">
        <v>529709</v>
      </c>
      <c r="F8" s="271">
        <v>548762.19065</v>
      </c>
      <c r="G8" s="621">
        <v>564545.52459000004</v>
      </c>
      <c r="H8" s="621">
        <v>673362.30599999998</v>
      </c>
      <c r="I8" s="621"/>
      <c r="J8" s="123"/>
      <c r="K8" s="124"/>
      <c r="P8" s="625" t="s">
        <v>206</v>
      </c>
      <c r="Q8" s="500"/>
      <c r="R8" s="500">
        <v>2727085.5890000002</v>
      </c>
      <c r="S8" s="312">
        <v>606735</v>
      </c>
      <c r="T8" s="271">
        <v>538207</v>
      </c>
      <c r="U8" s="621">
        <v>558832.81816999998</v>
      </c>
      <c r="V8" s="621">
        <v>220332</v>
      </c>
      <c r="W8" s="621">
        <v>1786</v>
      </c>
      <c r="X8" s="123"/>
      <c r="Y8" s="124"/>
    </row>
    <row r="9" spans="2:25" s="126" customFormat="1" ht="18" customHeight="1" x14ac:dyDescent="0.3">
      <c r="B9" s="625" t="s">
        <v>285</v>
      </c>
      <c r="C9" s="621">
        <v>461295.19698000001</v>
      </c>
      <c r="D9" s="500"/>
      <c r="E9" s="312">
        <v>2309583</v>
      </c>
      <c r="F9" s="271">
        <v>1312511.070126137</v>
      </c>
      <c r="G9" s="621">
        <v>1927386.9292253468</v>
      </c>
      <c r="H9" s="621">
        <v>648378.09256999905</v>
      </c>
      <c r="I9" s="621">
        <v>1432696.1765706846</v>
      </c>
      <c r="J9" s="123"/>
      <c r="K9" s="124"/>
      <c r="P9" s="625" t="s">
        <v>285</v>
      </c>
      <c r="Q9" s="621">
        <v>219176.3683</v>
      </c>
      <c r="R9" s="500"/>
      <c r="S9" s="312">
        <v>979859</v>
      </c>
      <c r="T9" s="271">
        <v>1537401</v>
      </c>
      <c r="U9" s="621">
        <v>2585069.6987150232</v>
      </c>
      <c r="V9" s="621">
        <v>1015667.28371</v>
      </c>
      <c r="W9" s="621">
        <v>1160701.361839178</v>
      </c>
      <c r="X9" s="123"/>
      <c r="Y9" s="124"/>
    </row>
    <row r="10" spans="2:25" s="126" customFormat="1" ht="18" customHeight="1" x14ac:dyDescent="0.3">
      <c r="B10" s="625" t="s">
        <v>207</v>
      </c>
      <c r="C10" s="500"/>
      <c r="D10" s="500"/>
      <c r="E10" s="312">
        <v>2794500</v>
      </c>
      <c r="F10" s="271">
        <v>33149</v>
      </c>
      <c r="G10" s="621"/>
      <c r="H10" s="626"/>
      <c r="I10" s="621"/>
      <c r="J10" s="123"/>
      <c r="K10" s="124"/>
      <c r="P10" s="625" t="s">
        <v>207</v>
      </c>
      <c r="Q10" s="500"/>
      <c r="R10" s="500"/>
      <c r="S10" s="312">
        <v>2556400</v>
      </c>
      <c r="T10" s="271">
        <v>33149</v>
      </c>
      <c r="U10" s="621"/>
      <c r="V10" s="626"/>
      <c r="W10" s="621"/>
      <c r="X10" s="123"/>
      <c r="Y10" s="124"/>
    </row>
    <row r="11" spans="2:25" s="126" customFormat="1" ht="18" customHeight="1" x14ac:dyDescent="0.3">
      <c r="B11" s="625" t="s">
        <v>208</v>
      </c>
      <c r="C11" s="621">
        <v>101697.49021999999</v>
      </c>
      <c r="D11" s="500">
        <v>746054.55999999971</v>
      </c>
      <c r="E11" s="312">
        <v>7522460</v>
      </c>
      <c r="F11" s="271">
        <v>4246714.6994699994</v>
      </c>
      <c r="G11" s="621">
        <v>2049650.6713526691</v>
      </c>
      <c r="H11" s="621">
        <v>47790.876409999997</v>
      </c>
      <c r="I11" s="621">
        <v>1234015</v>
      </c>
      <c r="J11" s="123"/>
      <c r="K11" s="124"/>
      <c r="P11" s="625" t="s">
        <v>208</v>
      </c>
      <c r="Q11" s="621">
        <v>101697.49023000001</v>
      </c>
      <c r="R11" s="500">
        <v>767387.38575009885</v>
      </c>
      <c r="S11" s="312">
        <v>10151056</v>
      </c>
      <c r="T11" s="271">
        <v>3896826</v>
      </c>
      <c r="U11" s="621">
        <v>2491467.9031838495</v>
      </c>
      <c r="V11" s="621">
        <v>335135.20157999999</v>
      </c>
      <c r="W11" s="621">
        <v>1223186</v>
      </c>
      <c r="X11" s="123"/>
      <c r="Y11" s="124"/>
    </row>
    <row r="12" spans="2:25" s="126" customFormat="1" ht="18" customHeight="1" x14ac:dyDescent="0.3">
      <c r="B12" s="625" t="s">
        <v>209</v>
      </c>
      <c r="C12" s="271"/>
      <c r="D12" s="312">
        <v>116678.689</v>
      </c>
      <c r="E12" s="312">
        <v>405234</v>
      </c>
      <c r="F12" s="271">
        <v>17988.360230000002</v>
      </c>
      <c r="G12" s="621"/>
      <c r="H12" s="626"/>
      <c r="I12" s="621">
        <v>44089.386850000003</v>
      </c>
      <c r="J12" s="123"/>
      <c r="K12" s="124"/>
      <c r="P12" s="625" t="s">
        <v>209</v>
      </c>
      <c r="Q12" s="271">
        <v>699396.08820696571</v>
      </c>
      <c r="R12" s="312">
        <v>107483.22919726901</v>
      </c>
      <c r="S12" s="312">
        <v>333794</v>
      </c>
      <c r="T12" s="271">
        <v>430172</v>
      </c>
      <c r="U12" s="621"/>
      <c r="V12" s="626"/>
      <c r="W12" s="621">
        <v>128511.66513743201</v>
      </c>
      <c r="X12" s="123"/>
      <c r="Y12" s="124"/>
    </row>
    <row r="13" spans="2:25" s="126" customFormat="1" ht="18" customHeight="1" x14ac:dyDescent="0.3">
      <c r="B13" s="625" t="s">
        <v>286</v>
      </c>
      <c r="C13" s="271">
        <v>1589805.9385008141</v>
      </c>
      <c r="D13" s="312">
        <v>343617.75900000002</v>
      </c>
      <c r="E13" s="312">
        <v>8071617</v>
      </c>
      <c r="F13" s="271">
        <v>506257.86023487378</v>
      </c>
      <c r="G13" s="621">
        <v>1076217.6398000612</v>
      </c>
      <c r="H13" s="621">
        <v>4898566.0450942004</v>
      </c>
      <c r="I13" s="621">
        <v>1030328.9746570365</v>
      </c>
      <c r="J13" s="123"/>
      <c r="K13" s="124"/>
      <c r="P13" s="625" t="s">
        <v>286</v>
      </c>
      <c r="Q13" s="271">
        <v>1027295.7709559985</v>
      </c>
      <c r="R13" s="312">
        <v>341322.29754064599</v>
      </c>
      <c r="S13" s="312">
        <v>6383085</v>
      </c>
      <c r="T13" s="271">
        <v>444525</v>
      </c>
      <c r="U13" s="621">
        <v>878212.91819424601</v>
      </c>
      <c r="V13" s="621">
        <v>3491150.0615716698</v>
      </c>
      <c r="W13" s="621">
        <v>1003874.3395721538</v>
      </c>
      <c r="X13" s="123"/>
      <c r="Y13" s="124"/>
    </row>
    <row r="14" spans="2:25" s="126" customFormat="1" ht="31.2" customHeight="1" x14ac:dyDescent="0.3">
      <c r="B14" s="627" t="s">
        <v>198</v>
      </c>
      <c r="C14" s="271">
        <v>2979761.1240303204</v>
      </c>
      <c r="D14" s="312">
        <v>1597931.5566327199</v>
      </c>
      <c r="E14" s="312">
        <v>6707248</v>
      </c>
      <c r="F14" s="271">
        <v>3172405.8759200005</v>
      </c>
      <c r="G14" s="621">
        <v>1086754.0208299998</v>
      </c>
      <c r="H14" s="621">
        <v>2479367.7925398299</v>
      </c>
      <c r="I14" s="621">
        <v>2081953.2569116959</v>
      </c>
      <c r="J14" s="123"/>
      <c r="K14" s="124"/>
      <c r="P14" s="627" t="s">
        <v>198</v>
      </c>
      <c r="Q14" s="271">
        <v>2977217.822800159</v>
      </c>
      <c r="R14" s="312">
        <v>1268552.57</v>
      </c>
      <c r="S14" s="312">
        <v>7541401</v>
      </c>
      <c r="T14" s="271">
        <v>2672400</v>
      </c>
      <c r="U14" s="621">
        <v>1285546.6660568037</v>
      </c>
      <c r="V14" s="621">
        <v>2592579</v>
      </c>
      <c r="W14" s="621">
        <v>1923778.7157417492</v>
      </c>
      <c r="X14" s="123"/>
      <c r="Y14" s="124"/>
    </row>
    <row r="15" spans="2:25" s="126" customFormat="1" ht="18" customHeight="1" x14ac:dyDescent="0.3">
      <c r="B15" s="625" t="s">
        <v>287</v>
      </c>
      <c r="C15" s="271">
        <v>498310.42197000352</v>
      </c>
      <c r="D15" s="312">
        <v>52928.922310000002</v>
      </c>
      <c r="E15" s="312">
        <v>4254439</v>
      </c>
      <c r="F15" s="271">
        <v>164069.41177999997</v>
      </c>
      <c r="G15" s="621">
        <v>1130521.7235300001</v>
      </c>
      <c r="H15" s="621">
        <v>242920</v>
      </c>
      <c r="I15" s="621">
        <v>228520.19940000001</v>
      </c>
      <c r="J15" s="123"/>
      <c r="K15" s="124"/>
      <c r="P15" s="625" t="s">
        <v>287</v>
      </c>
      <c r="Q15" s="271">
        <v>651535.90999999992</v>
      </c>
      <c r="R15" s="312">
        <v>45821.267999999996</v>
      </c>
      <c r="S15" s="312">
        <v>4432762</v>
      </c>
      <c r="T15" s="271">
        <v>83273</v>
      </c>
      <c r="U15" s="621">
        <v>1108685.4833</v>
      </c>
      <c r="V15" s="621">
        <v>262880</v>
      </c>
      <c r="W15" s="621">
        <v>208752.64726999996</v>
      </c>
      <c r="X15" s="123"/>
      <c r="Y15" s="124"/>
    </row>
    <row r="16" spans="2:25" s="126" customFormat="1" ht="18" customHeight="1" x14ac:dyDescent="0.3">
      <c r="B16" s="625" t="s">
        <v>288</v>
      </c>
      <c r="C16" s="271">
        <v>797273</v>
      </c>
      <c r="D16" s="312">
        <v>141502.15719794499</v>
      </c>
      <c r="E16" s="312">
        <v>212114</v>
      </c>
      <c r="F16" s="271">
        <v>143180.85993000004</v>
      </c>
      <c r="G16" s="621">
        <v>263078.24180364003</v>
      </c>
      <c r="H16" s="621">
        <v>215732</v>
      </c>
      <c r="I16" s="621">
        <v>55534.699411001384</v>
      </c>
      <c r="J16" s="123"/>
      <c r="K16" s="124"/>
      <c r="P16" s="625" t="s">
        <v>288</v>
      </c>
      <c r="Q16" s="271">
        <v>1037051.5530000001</v>
      </c>
      <c r="R16" s="312">
        <v>169820.21127540141</v>
      </c>
      <c r="S16" s="312">
        <v>199891</v>
      </c>
      <c r="T16" s="271">
        <v>160099</v>
      </c>
      <c r="U16" s="621">
        <v>326506.46616789902</v>
      </c>
      <c r="V16" s="621">
        <v>283342</v>
      </c>
      <c r="W16" s="621">
        <v>60154.574985196537</v>
      </c>
      <c r="X16" s="123"/>
      <c r="Y16" s="124"/>
    </row>
    <row r="17" spans="1:25" s="126" customFormat="1" ht="18" customHeight="1" x14ac:dyDescent="0.3">
      <c r="B17" s="625" t="s">
        <v>196</v>
      </c>
      <c r="C17" s="271">
        <v>4143171.6967468644</v>
      </c>
      <c r="D17" s="312">
        <v>394300.04804034956</v>
      </c>
      <c r="E17" s="312">
        <v>6074321</v>
      </c>
      <c r="F17" s="271">
        <v>1094826.4967400001</v>
      </c>
      <c r="G17" s="621">
        <v>333529.66851026408</v>
      </c>
      <c r="H17" s="621">
        <v>2457599.9388651224</v>
      </c>
      <c r="I17" s="621">
        <v>453590.74267000001</v>
      </c>
      <c r="J17" s="123"/>
      <c r="K17" s="124"/>
      <c r="P17" s="625" t="s">
        <v>196</v>
      </c>
      <c r="Q17" s="271">
        <v>4173043.456452731</v>
      </c>
      <c r="R17" s="312">
        <v>295545.17718344386</v>
      </c>
      <c r="S17" s="312">
        <v>6119198</v>
      </c>
      <c r="T17" s="271">
        <v>1057672</v>
      </c>
      <c r="U17" s="621">
        <v>261586.77839000267</v>
      </c>
      <c r="V17" s="621">
        <v>2504367.9384283302</v>
      </c>
      <c r="W17" s="621">
        <v>594614.11769445194</v>
      </c>
      <c r="X17" s="123"/>
      <c r="Y17" s="124"/>
    </row>
    <row r="18" spans="1:25" s="126" customFormat="1" ht="18" customHeight="1" x14ac:dyDescent="0.3">
      <c r="B18" s="625" t="s">
        <v>202</v>
      </c>
      <c r="C18" s="271">
        <v>1169198.5199999998</v>
      </c>
      <c r="D18" s="312">
        <v>85947.736000000004</v>
      </c>
      <c r="E18" s="312">
        <v>820634</v>
      </c>
      <c r="F18" s="271">
        <v>154295.22867999997</v>
      </c>
      <c r="G18" s="271">
        <v>79915.488169999997</v>
      </c>
      <c r="H18" s="271">
        <v>381789.52359</v>
      </c>
      <c r="I18" s="271">
        <v>561042</v>
      </c>
      <c r="J18" s="123"/>
      <c r="K18" s="124"/>
      <c r="P18" s="625" t="s">
        <v>202</v>
      </c>
      <c r="Q18" s="271">
        <v>971143.6939999999</v>
      </c>
      <c r="R18" s="312">
        <v>103452.208</v>
      </c>
      <c r="S18" s="312">
        <v>627069</v>
      </c>
      <c r="T18" s="271">
        <v>527661</v>
      </c>
      <c r="U18" s="271">
        <v>133580.33300000001</v>
      </c>
      <c r="V18" s="271">
        <v>362207.79842000001</v>
      </c>
      <c r="W18" s="271">
        <v>456783</v>
      </c>
      <c r="X18" s="123"/>
      <c r="Y18" s="124"/>
    </row>
    <row r="19" spans="1:25" s="126" customFormat="1" ht="18" customHeight="1" thickBot="1" x14ac:dyDescent="0.35">
      <c r="B19" s="659" t="s">
        <v>93</v>
      </c>
      <c r="C19" s="660">
        <f>SUM(C7:C18)</f>
        <v>28582930.224428002</v>
      </c>
      <c r="D19" s="660">
        <f t="shared" ref="D19:I19" si="0">SUM(D7:D18)</f>
        <v>7703534.9181810142</v>
      </c>
      <c r="E19" s="660">
        <f t="shared" si="0"/>
        <v>48353306</v>
      </c>
      <c r="F19" s="660">
        <f t="shared" si="0"/>
        <v>12566371.575311009</v>
      </c>
      <c r="G19" s="660">
        <f t="shared" si="0"/>
        <v>11211902.601090226</v>
      </c>
      <c r="H19" s="660">
        <f t="shared" si="0"/>
        <v>24865608.88368915</v>
      </c>
      <c r="I19" s="660">
        <f t="shared" si="0"/>
        <v>10229441.187528238</v>
      </c>
      <c r="J19" s="127"/>
      <c r="K19" s="124"/>
      <c r="P19" s="659" t="s">
        <v>93</v>
      </c>
      <c r="Q19" s="660">
        <f>SUM(Q7:Q18)</f>
        <v>28590334.586208887</v>
      </c>
      <c r="R19" s="660">
        <f t="shared" ref="R19:W19" si="1">SUM(R7:R18)</f>
        <v>6357923.069946859</v>
      </c>
      <c r="S19" s="660">
        <f t="shared" si="1"/>
        <v>46678057</v>
      </c>
      <c r="T19" s="660">
        <f t="shared" si="1"/>
        <v>12553144</v>
      </c>
      <c r="U19" s="660">
        <f t="shared" si="1"/>
        <v>11004332.211325727</v>
      </c>
      <c r="V19" s="660">
        <f t="shared" si="1"/>
        <v>23226650.283709999</v>
      </c>
      <c r="W19" s="660">
        <f t="shared" si="1"/>
        <v>9572684.1182522997</v>
      </c>
      <c r="X19" s="127"/>
      <c r="Y19" s="124"/>
    </row>
    <row r="20" spans="1:25" x14ac:dyDescent="0.25">
      <c r="B20" s="128"/>
      <c r="C20" s="129"/>
      <c r="D20" s="129"/>
      <c r="E20" s="129"/>
      <c r="F20" s="129"/>
      <c r="P20" s="128"/>
      <c r="Q20" s="129"/>
      <c r="R20" s="129"/>
      <c r="S20" s="129"/>
      <c r="T20" s="129"/>
      <c r="X20" s="120"/>
    </row>
    <row r="21" spans="1:25" ht="13.8" x14ac:dyDescent="0.25">
      <c r="B21" s="894" t="s">
        <v>289</v>
      </c>
      <c r="C21" s="894"/>
      <c r="D21" s="894"/>
      <c r="E21" s="894"/>
      <c r="F21" s="894"/>
      <c r="G21" s="894"/>
      <c r="H21" s="894"/>
      <c r="I21" s="894"/>
      <c r="J21" s="894"/>
      <c r="K21" s="894"/>
      <c r="P21" s="894" t="s">
        <v>290</v>
      </c>
      <c r="Q21" s="894"/>
      <c r="R21" s="894"/>
      <c r="S21" s="894"/>
      <c r="T21" s="894"/>
      <c r="U21" s="894"/>
      <c r="V21" s="894"/>
      <c r="W21" s="894"/>
      <c r="X21" s="894"/>
      <c r="Y21" s="894"/>
    </row>
    <row r="22" spans="1:25" ht="14.4" customHeight="1" thickBot="1" x14ac:dyDescent="0.3">
      <c r="B22" s="130"/>
      <c r="C22" s="130"/>
      <c r="D22" s="130"/>
      <c r="E22" s="130"/>
      <c r="F22" s="130"/>
      <c r="G22" s="130"/>
      <c r="H22" s="130"/>
      <c r="I22" s="893" t="s">
        <v>218</v>
      </c>
      <c r="J22" s="893"/>
      <c r="K22" s="130"/>
      <c r="P22" s="130"/>
      <c r="Q22" s="130"/>
      <c r="R22" s="130"/>
      <c r="S22" s="130"/>
      <c r="T22" s="130"/>
      <c r="U22" s="130"/>
      <c r="V22" s="130"/>
      <c r="W22" s="893" t="s">
        <v>218</v>
      </c>
      <c r="X22" s="893"/>
      <c r="Y22" s="130"/>
    </row>
    <row r="23" spans="1:25" s="131" customFormat="1" ht="19.95" customHeight="1" thickBot="1" x14ac:dyDescent="0.3">
      <c r="A23" s="122"/>
      <c r="B23" s="249" t="s">
        <v>204</v>
      </c>
      <c r="C23" s="276" t="s">
        <v>22</v>
      </c>
      <c r="D23" s="249" t="s">
        <v>24</v>
      </c>
      <c r="E23" s="249" t="s">
        <v>34</v>
      </c>
      <c r="F23" s="249" t="s">
        <v>26</v>
      </c>
      <c r="G23" s="249" t="s">
        <v>28</v>
      </c>
      <c r="H23" s="249" t="s">
        <v>30</v>
      </c>
      <c r="I23" s="249" t="s">
        <v>32</v>
      </c>
      <c r="J23" s="249" t="s">
        <v>93</v>
      </c>
      <c r="O23" s="122"/>
      <c r="P23" s="249" t="s">
        <v>204</v>
      </c>
      <c r="Q23" s="276" t="s">
        <v>22</v>
      </c>
      <c r="R23" s="249" t="s">
        <v>24</v>
      </c>
      <c r="S23" s="249" t="s">
        <v>34</v>
      </c>
      <c r="T23" s="249" t="s">
        <v>26</v>
      </c>
      <c r="U23" s="249" t="s">
        <v>28</v>
      </c>
      <c r="V23" s="249" t="s">
        <v>30</v>
      </c>
      <c r="W23" s="249" t="s">
        <v>32</v>
      </c>
      <c r="X23" s="249" t="s">
        <v>93</v>
      </c>
    </row>
    <row r="24" spans="1:25" s="126" customFormat="1" ht="18" customHeight="1" x14ac:dyDescent="0.3">
      <c r="B24" s="625" t="s">
        <v>187</v>
      </c>
      <c r="C24" s="621">
        <v>10248056.522179998</v>
      </c>
      <c r="D24" s="621">
        <v>579879.01243999996</v>
      </c>
      <c r="E24" s="621">
        <v>39408873.82124</v>
      </c>
      <c r="F24" s="621">
        <v>1018181.7184914399</v>
      </c>
      <c r="G24" s="621">
        <v>5620795.3160000006</v>
      </c>
      <c r="H24" s="621">
        <v>273993.39717951301</v>
      </c>
      <c r="I24" s="621">
        <v>13830417.1164</v>
      </c>
      <c r="J24" s="313">
        <f t="shared" ref="J24:J35" si="2">SUM(C7:I7)+C24+D24+E24+F24+H24+G24+I24</f>
        <v>116919166.62141703</v>
      </c>
      <c r="K24" s="125"/>
      <c r="P24" s="625" t="s">
        <v>187</v>
      </c>
      <c r="Q24" s="621">
        <v>10157621.14497</v>
      </c>
      <c r="R24" s="621">
        <v>1126889.54859</v>
      </c>
      <c r="S24" s="621">
        <v>30281283.099218398</v>
      </c>
      <c r="T24" s="621">
        <v>1519812.29390999</v>
      </c>
      <c r="U24" s="621">
        <v>4565774.8340000007</v>
      </c>
      <c r="V24" s="621">
        <v>313019.326</v>
      </c>
      <c r="W24" s="621">
        <v>18465228.80607</v>
      </c>
      <c r="X24" s="313">
        <f t="shared" ref="X24:X35" si="3">SUM(Q7:W7)+Q24+R24+S24+T24+V24+U24+W24</f>
        <v>107956798.46118148</v>
      </c>
      <c r="Y24" s="125"/>
    </row>
    <row r="25" spans="1:25" s="126" customFormat="1" ht="18" customHeight="1" x14ac:dyDescent="0.3">
      <c r="B25" s="625" t="s">
        <v>206</v>
      </c>
      <c r="C25" s="621">
        <v>122383.14469</v>
      </c>
      <c r="D25" s="621">
        <v>13059.3958</v>
      </c>
      <c r="E25" s="500"/>
      <c r="F25" s="500"/>
      <c r="G25" s="500"/>
      <c r="H25" s="621">
        <v>150338.04749999999</v>
      </c>
      <c r="I25" s="621">
        <v>10319745.902669998</v>
      </c>
      <c r="J25" s="313">
        <f t="shared" si="2"/>
        <v>16501659.394899998</v>
      </c>
      <c r="K25" s="125"/>
      <c r="P25" s="625" t="s">
        <v>206</v>
      </c>
      <c r="Q25" s="621">
        <v>28367.174999999999</v>
      </c>
      <c r="R25" s="621">
        <v>8559.9439000000002</v>
      </c>
      <c r="S25" s="500"/>
      <c r="T25" s="500"/>
      <c r="U25" s="500"/>
      <c r="V25" s="621">
        <v>105200.697</v>
      </c>
      <c r="W25" s="621">
        <v>33820727.371140003</v>
      </c>
      <c r="X25" s="313">
        <f t="shared" si="3"/>
        <v>38615833.594210006</v>
      </c>
      <c r="Y25" s="125"/>
    </row>
    <row r="26" spans="1:25" s="126" customFormat="1" ht="18" customHeight="1" x14ac:dyDescent="0.3">
      <c r="B26" s="625" t="s">
        <v>285</v>
      </c>
      <c r="C26" s="621">
        <v>2607533.0142399999</v>
      </c>
      <c r="D26" s="500">
        <v>261053.39057534252</v>
      </c>
      <c r="E26" s="500"/>
      <c r="F26" s="621">
        <v>30043.645354568293</v>
      </c>
      <c r="G26" s="621">
        <v>970674.20400000003</v>
      </c>
      <c r="H26" s="621">
        <v>87047.987766065809</v>
      </c>
      <c r="I26" s="621">
        <v>7570235.8902000003</v>
      </c>
      <c r="J26" s="313">
        <f t="shared" si="2"/>
        <v>19618438.597608145</v>
      </c>
      <c r="K26" s="125"/>
      <c r="P26" s="625" t="s">
        <v>285</v>
      </c>
      <c r="Q26" s="621">
        <v>1121734.08</v>
      </c>
      <c r="R26" s="500"/>
      <c r="S26" s="500"/>
      <c r="T26" s="621">
        <v>30038.324057895432</v>
      </c>
      <c r="U26" s="621">
        <v>1813756.737</v>
      </c>
      <c r="V26" s="621">
        <v>123820</v>
      </c>
      <c r="W26" s="621">
        <v>7320848.2883100007</v>
      </c>
      <c r="X26" s="313">
        <f t="shared" si="3"/>
        <v>17908072.1419321</v>
      </c>
      <c r="Y26" s="125"/>
    </row>
    <row r="27" spans="1:25" s="126" customFormat="1" ht="18" customHeight="1" x14ac:dyDescent="0.3">
      <c r="B27" s="625" t="s">
        <v>207</v>
      </c>
      <c r="C27" s="500"/>
      <c r="D27" s="500"/>
      <c r="E27" s="500"/>
      <c r="F27" s="500"/>
      <c r="G27" s="500"/>
      <c r="H27" s="621">
        <v>118600</v>
      </c>
      <c r="I27" s="621"/>
      <c r="J27" s="313">
        <f t="shared" si="2"/>
        <v>2946249</v>
      </c>
      <c r="K27" s="125"/>
      <c r="P27" s="625" t="s">
        <v>207</v>
      </c>
      <c r="Q27" s="500"/>
      <c r="R27" s="500"/>
      <c r="S27" s="500"/>
      <c r="T27" s="500"/>
      <c r="U27" s="500"/>
      <c r="V27" s="621">
        <v>108700</v>
      </c>
      <c r="W27" s="621">
        <v>2362320</v>
      </c>
      <c r="X27" s="313">
        <f t="shared" si="3"/>
        <v>5060569</v>
      </c>
      <c r="Y27" s="125"/>
    </row>
    <row r="28" spans="1:25" s="126" customFormat="1" ht="18" customHeight="1" x14ac:dyDescent="0.3">
      <c r="B28" s="625" t="s">
        <v>208</v>
      </c>
      <c r="C28" s="621">
        <v>1751490.2054000001</v>
      </c>
      <c r="D28" s="500">
        <v>224441.55317</v>
      </c>
      <c r="E28" s="500"/>
      <c r="F28" s="621">
        <v>1385082.3109981264</v>
      </c>
      <c r="G28" s="621">
        <v>2894407.8665548158</v>
      </c>
      <c r="H28" s="621">
        <v>471032.39029978076</v>
      </c>
      <c r="I28" s="621">
        <v>3310236.5265900004</v>
      </c>
      <c r="J28" s="313">
        <f t="shared" si="2"/>
        <v>25985074.150465395</v>
      </c>
      <c r="K28" s="125"/>
      <c r="P28" s="625" t="s">
        <v>208</v>
      </c>
      <c r="Q28" s="621">
        <v>1589544.5</v>
      </c>
      <c r="R28" s="500">
        <v>199366.63819739729</v>
      </c>
      <c r="S28" s="500"/>
      <c r="T28" s="621">
        <v>1107395.9374599995</v>
      </c>
      <c r="U28" s="621">
        <v>3184374.307000001</v>
      </c>
      <c r="V28" s="621">
        <v>458324</v>
      </c>
      <c r="W28" s="621">
        <v>6848892.1631300002</v>
      </c>
      <c r="X28" s="313">
        <f t="shared" si="3"/>
        <v>32354653.526531342</v>
      </c>
      <c r="Y28" s="125"/>
    </row>
    <row r="29" spans="1:25" s="126" customFormat="1" ht="18" customHeight="1" x14ac:dyDescent="0.2">
      <c r="B29" s="625" t="s">
        <v>209</v>
      </c>
      <c r="C29" s="621"/>
      <c r="D29" s="628"/>
      <c r="E29" s="500"/>
      <c r="F29" s="500"/>
      <c r="G29" s="621">
        <v>389064.53499999997</v>
      </c>
      <c r="H29" s="500">
        <v>929.98599999999999</v>
      </c>
      <c r="I29" s="621">
        <v>3095920.1768899998</v>
      </c>
      <c r="J29" s="313">
        <f t="shared" si="2"/>
        <v>4069905.1339699998</v>
      </c>
      <c r="K29" s="125"/>
      <c r="P29" s="625" t="s">
        <v>209</v>
      </c>
      <c r="Q29" s="621">
        <v>50068.945</v>
      </c>
      <c r="R29" s="628">
        <v>13216.72082</v>
      </c>
      <c r="S29" s="500"/>
      <c r="T29" s="500"/>
      <c r="U29" s="621"/>
      <c r="V29" s="500">
        <v>114.99299999999999</v>
      </c>
      <c r="W29" s="621">
        <v>2057168.2762799999</v>
      </c>
      <c r="X29" s="313">
        <f t="shared" si="3"/>
        <v>3819925.9176416667</v>
      </c>
      <c r="Y29" s="125"/>
    </row>
    <row r="30" spans="1:25" s="126" customFormat="1" ht="18" customHeight="1" x14ac:dyDescent="0.3">
      <c r="B30" s="625" t="s">
        <v>286</v>
      </c>
      <c r="C30" s="621">
        <v>2134975.8826799998</v>
      </c>
      <c r="D30" s="621">
        <v>159025.92704000001</v>
      </c>
      <c r="E30" s="621">
        <v>366545.75559000002</v>
      </c>
      <c r="F30" s="621">
        <v>270864.72397682501</v>
      </c>
      <c r="G30" s="621">
        <v>451344.29788999999</v>
      </c>
      <c r="H30" s="621">
        <v>64592.82902033328</v>
      </c>
      <c r="I30" s="621">
        <v>1834682.2172820806</v>
      </c>
      <c r="J30" s="313">
        <f t="shared" si="2"/>
        <v>22798442.850766219</v>
      </c>
      <c r="K30" s="125"/>
      <c r="P30" s="625" t="s">
        <v>286</v>
      </c>
      <c r="Q30" s="621">
        <v>1357586.18</v>
      </c>
      <c r="R30" s="621">
        <v>148624.7131748184</v>
      </c>
      <c r="S30" s="621">
        <v>998384.66348503809</v>
      </c>
      <c r="T30" s="621">
        <v>307735.523196692</v>
      </c>
      <c r="U30" s="621">
        <v>538977.30299999996</v>
      </c>
      <c r="V30" s="621">
        <v>47329.418627487335</v>
      </c>
      <c r="W30" s="621">
        <v>1623295.1268147703</v>
      </c>
      <c r="X30" s="313">
        <f t="shared" si="3"/>
        <v>18591398.316133518</v>
      </c>
      <c r="Y30" s="125"/>
    </row>
    <row r="31" spans="1:25" s="126" customFormat="1" ht="33" customHeight="1" x14ac:dyDescent="0.3">
      <c r="B31" s="627" t="s">
        <v>198</v>
      </c>
      <c r="C31" s="621">
        <v>2386243.5345599996</v>
      </c>
      <c r="D31" s="621">
        <v>129127.95052999999</v>
      </c>
      <c r="E31" s="621">
        <v>4423349.9088700004</v>
      </c>
      <c r="F31" s="621">
        <v>1252534.8999999999</v>
      </c>
      <c r="G31" s="621">
        <v>1364271.6362300001</v>
      </c>
      <c r="H31" s="621">
        <v>808503.93400000001</v>
      </c>
      <c r="I31" s="621">
        <v>4755848.8559696004</v>
      </c>
      <c r="J31" s="313">
        <f t="shared" si="2"/>
        <v>35225302.347024158</v>
      </c>
      <c r="K31" s="125"/>
      <c r="P31" s="627" t="s">
        <v>198</v>
      </c>
      <c r="Q31" s="621">
        <v>2068928.24434</v>
      </c>
      <c r="R31" s="621">
        <v>139736.98563000001</v>
      </c>
      <c r="S31" s="621">
        <v>2397553.0934294099</v>
      </c>
      <c r="T31" s="621">
        <v>849265</v>
      </c>
      <c r="U31" s="621">
        <v>1272473.558</v>
      </c>
      <c r="V31" s="621">
        <v>408466.67918000097</v>
      </c>
      <c r="W31" s="621">
        <v>5578337.2348667625</v>
      </c>
      <c r="X31" s="313">
        <f t="shared" si="3"/>
        <v>32976236.570044883</v>
      </c>
      <c r="Y31" s="125"/>
    </row>
    <row r="32" spans="1:25" s="126" customFormat="1" ht="18" customHeight="1" x14ac:dyDescent="0.3">
      <c r="B32" s="625" t="s">
        <v>287</v>
      </c>
      <c r="C32" s="621">
        <v>313327.85401000001</v>
      </c>
      <c r="D32" s="621">
        <v>28992.776540000013</v>
      </c>
      <c r="E32" s="621">
        <v>80767.242200000008</v>
      </c>
      <c r="F32" s="621">
        <v>57965</v>
      </c>
      <c r="G32" s="621">
        <v>122447.87389</v>
      </c>
      <c r="H32" s="621">
        <v>184228.946</v>
      </c>
      <c r="I32" s="621">
        <v>346785.70568999997</v>
      </c>
      <c r="J32" s="313">
        <f t="shared" si="2"/>
        <v>7706225.0773200048</v>
      </c>
      <c r="K32" s="125"/>
      <c r="P32" s="625" t="s">
        <v>287</v>
      </c>
      <c r="Q32" s="621">
        <v>215881.0178</v>
      </c>
      <c r="R32" s="621">
        <v>40777.134900000034</v>
      </c>
      <c r="S32" s="621">
        <v>42743.012510000015</v>
      </c>
      <c r="T32" s="621">
        <v>66382.951211500069</v>
      </c>
      <c r="U32" s="621">
        <v>54853.488000000012</v>
      </c>
      <c r="V32" s="621">
        <v>118924.62674180894</v>
      </c>
      <c r="W32" s="621">
        <v>12551298.699140001</v>
      </c>
      <c r="X32" s="313">
        <f t="shared" si="3"/>
        <v>19884571.23887331</v>
      </c>
      <c r="Y32" s="125"/>
    </row>
    <row r="33" spans="2:25" s="126" customFormat="1" ht="18" customHeight="1" x14ac:dyDescent="0.3">
      <c r="B33" s="625" t="s">
        <v>288</v>
      </c>
      <c r="C33" s="621">
        <v>281647</v>
      </c>
      <c r="D33" s="621">
        <v>48636.690060000001</v>
      </c>
      <c r="E33" s="621">
        <v>80744.996389999986</v>
      </c>
      <c r="F33" s="621">
        <v>36132.211770456706</v>
      </c>
      <c r="G33" s="621">
        <v>217153.74660999997</v>
      </c>
      <c r="H33" s="621">
        <v>76137.365999999995</v>
      </c>
      <c r="I33" s="621"/>
      <c r="J33" s="313">
        <f t="shared" si="2"/>
        <v>2568866.969173043</v>
      </c>
      <c r="K33" s="125"/>
      <c r="P33" s="625" t="s">
        <v>288</v>
      </c>
      <c r="Q33" s="621">
        <v>133396.72094</v>
      </c>
      <c r="R33" s="621"/>
      <c r="S33" s="621">
        <v>1702.9367471282701</v>
      </c>
      <c r="T33" s="621">
        <v>86112.287203836604</v>
      </c>
      <c r="U33" s="621">
        <v>269910.05300000001</v>
      </c>
      <c r="V33" s="621">
        <v>83946.567459025609</v>
      </c>
      <c r="W33" s="621">
        <v>24493.083648347769</v>
      </c>
      <c r="X33" s="313">
        <f t="shared" si="3"/>
        <v>2836426.4544268348</v>
      </c>
      <c r="Y33" s="125"/>
    </row>
    <row r="34" spans="2:25" s="126" customFormat="1" ht="18" customHeight="1" x14ac:dyDescent="0.3">
      <c r="B34" s="625" t="s">
        <v>196</v>
      </c>
      <c r="C34" s="271">
        <v>456424.90130000003</v>
      </c>
      <c r="D34" s="500">
        <v>31317.702554657488</v>
      </c>
      <c r="E34" s="271">
        <v>4078909.1554800002</v>
      </c>
      <c r="F34" s="500">
        <v>523918.31862355338</v>
      </c>
      <c r="G34" s="271">
        <v>504217.69958518306</v>
      </c>
      <c r="H34" s="271">
        <v>290883.94</v>
      </c>
      <c r="I34" s="271">
        <v>5329917.212873633</v>
      </c>
      <c r="J34" s="313">
        <f t="shared" si="2"/>
        <v>26166928.521989632</v>
      </c>
      <c r="K34" s="125"/>
      <c r="P34" s="625" t="s">
        <v>196</v>
      </c>
      <c r="Q34" s="271">
        <v>724848.03630000004</v>
      </c>
      <c r="R34" s="500">
        <v>85384.029792602698</v>
      </c>
      <c r="S34" s="271">
        <v>1972087.46777</v>
      </c>
      <c r="T34" s="500">
        <v>266003.47681352065</v>
      </c>
      <c r="U34" s="271">
        <v>335451.58994999796</v>
      </c>
      <c r="V34" s="271">
        <v>226511.92907792801</v>
      </c>
      <c r="W34" s="271">
        <v>1540871.961753146</v>
      </c>
      <c r="X34" s="313">
        <f t="shared" si="3"/>
        <v>20157185.959606156</v>
      </c>
      <c r="Y34" s="125"/>
    </row>
    <row r="35" spans="2:25" s="126" customFormat="1" ht="18" customHeight="1" x14ac:dyDescent="0.3">
      <c r="B35" s="625" t="s">
        <v>202</v>
      </c>
      <c r="C35" s="271">
        <v>374346.94400999998</v>
      </c>
      <c r="D35" s="271">
        <v>13891.907149999999</v>
      </c>
      <c r="E35" s="271">
        <v>615017.88833999995</v>
      </c>
      <c r="F35" s="271">
        <v>221562</v>
      </c>
      <c r="G35" s="271">
        <v>155077.82500000001</v>
      </c>
      <c r="H35" s="271">
        <v>26872.092260000005</v>
      </c>
      <c r="I35" s="271">
        <v>1189142.62053</v>
      </c>
      <c r="J35" s="313">
        <f t="shared" si="2"/>
        <v>5848733.7737299995</v>
      </c>
      <c r="K35" s="125"/>
      <c r="P35" s="625" t="s">
        <v>202</v>
      </c>
      <c r="Q35" s="271">
        <v>823869.11442999705</v>
      </c>
      <c r="R35" s="271">
        <v>10508.16352</v>
      </c>
      <c r="S35" s="271">
        <v>211516.12121551798</v>
      </c>
      <c r="T35" s="271">
        <v>93204.415315658</v>
      </c>
      <c r="U35" s="271">
        <v>108656.92200000001</v>
      </c>
      <c r="V35" s="271">
        <v>15952.351999999999</v>
      </c>
      <c r="W35" s="271">
        <v>612052.69403000001</v>
      </c>
      <c r="X35" s="313">
        <f t="shared" si="3"/>
        <v>5057656.8159311721</v>
      </c>
      <c r="Y35" s="125"/>
    </row>
    <row r="36" spans="2:25" s="126" customFormat="1" ht="18" customHeight="1" thickBot="1" x14ac:dyDescent="0.35">
      <c r="B36" s="659" t="s">
        <v>93</v>
      </c>
      <c r="C36" s="660">
        <f t="shared" ref="C36:I36" si="4">SUM(C24:C35)</f>
        <v>20676429.003070001</v>
      </c>
      <c r="D36" s="660">
        <f t="shared" si="4"/>
        <v>1489426.3058600002</v>
      </c>
      <c r="E36" s="660">
        <f t="shared" si="4"/>
        <v>49054208.768109992</v>
      </c>
      <c r="F36" s="660">
        <f t="shared" si="4"/>
        <v>4796284.8292149696</v>
      </c>
      <c r="G36" s="660">
        <f t="shared" si="4"/>
        <v>12689455.000759998</v>
      </c>
      <c r="H36" s="660">
        <f t="shared" si="4"/>
        <v>2553160.9160256926</v>
      </c>
      <c r="I36" s="660">
        <f t="shared" si="4"/>
        <v>51582932.225095309</v>
      </c>
      <c r="J36" s="658">
        <f>SUM(J24:J35)</f>
        <v>286354992.43836361</v>
      </c>
      <c r="K36" s="125"/>
      <c r="P36" s="659" t="s">
        <v>93</v>
      </c>
      <c r="Q36" s="660">
        <f t="shared" ref="Q36:W36" si="5">SUM(Q24:Q35)</f>
        <v>18271845.158779997</v>
      </c>
      <c r="R36" s="660">
        <f t="shared" si="5"/>
        <v>1773063.8785248182</v>
      </c>
      <c r="S36" s="660">
        <f t="shared" si="5"/>
        <v>35905270.394375496</v>
      </c>
      <c r="T36" s="660">
        <f t="shared" si="5"/>
        <v>4325950.2091690917</v>
      </c>
      <c r="U36" s="660">
        <f t="shared" si="5"/>
        <v>12144228.791949999</v>
      </c>
      <c r="V36" s="660">
        <f t="shared" si="5"/>
        <v>2010310.5890862506</v>
      </c>
      <c r="W36" s="660">
        <f t="shared" si="5"/>
        <v>92805533.705183044</v>
      </c>
      <c r="X36" s="658">
        <f>SUM(X24:X35)</f>
        <v>305219327.99651253</v>
      </c>
      <c r="Y36" s="125"/>
    </row>
    <row r="37" spans="2:25" s="126" customFormat="1" x14ac:dyDescent="0.3">
      <c r="B37" s="122"/>
      <c r="C37" s="127"/>
      <c r="D37" s="127"/>
      <c r="E37" s="127"/>
      <c r="F37" s="127"/>
      <c r="G37" s="127"/>
      <c r="H37" s="127"/>
      <c r="I37" s="127"/>
      <c r="J37" s="132"/>
      <c r="K37" s="125"/>
      <c r="P37" s="122"/>
      <c r="Q37" s="127"/>
      <c r="R37" s="127"/>
      <c r="S37" s="127"/>
      <c r="T37" s="127"/>
      <c r="U37" s="127"/>
      <c r="V37" s="127"/>
      <c r="W37" s="127"/>
      <c r="X37" s="132"/>
      <c r="Y37" s="125"/>
    </row>
    <row r="38" spans="2:25" s="126" customFormat="1" x14ac:dyDescent="0.2">
      <c r="B38" s="804" t="s">
        <v>291</v>
      </c>
      <c r="C38" s="127"/>
      <c r="D38" s="127"/>
      <c r="E38" s="127"/>
      <c r="F38" s="127"/>
      <c r="G38" s="127"/>
      <c r="H38" s="127"/>
      <c r="I38" s="127"/>
      <c r="J38" s="132"/>
      <c r="K38" s="125"/>
      <c r="P38" s="133" t="s">
        <v>291</v>
      </c>
      <c r="Q38" s="127"/>
      <c r="R38" s="127"/>
      <c r="S38" s="127"/>
      <c r="T38" s="127"/>
      <c r="U38" s="127"/>
      <c r="V38" s="127"/>
      <c r="W38" s="127"/>
      <c r="X38" s="132"/>
      <c r="Y38" s="125"/>
    </row>
    <row r="39" spans="2:25" x14ac:dyDescent="0.25">
      <c r="X39" s="120"/>
    </row>
    <row r="40" spans="2:25" x14ac:dyDescent="0.25">
      <c r="B40" s="128"/>
      <c r="C40" s="129"/>
      <c r="D40" s="129"/>
      <c r="E40" s="129"/>
      <c r="F40" s="129"/>
      <c r="J40" s="120">
        <v>6</v>
      </c>
    </row>
    <row r="41" spans="2:25" x14ac:dyDescent="0.25">
      <c r="B41" s="128"/>
      <c r="C41" s="129"/>
      <c r="D41" s="129"/>
      <c r="E41" s="129"/>
      <c r="F41" s="129"/>
    </row>
    <row r="42" spans="2:25" x14ac:dyDescent="0.25">
      <c r="C42" s="129"/>
      <c r="D42" s="129"/>
      <c r="E42" s="129"/>
      <c r="F42" s="129"/>
      <c r="I42" s="120"/>
    </row>
    <row r="43" spans="2:25" x14ac:dyDescent="0.25">
      <c r="B43" s="128"/>
      <c r="C43" s="129"/>
      <c r="D43" s="129"/>
      <c r="E43" s="129"/>
      <c r="F43" s="129"/>
    </row>
    <row r="44" spans="2:25" x14ac:dyDescent="0.25">
      <c r="B44" s="128"/>
      <c r="C44" s="129"/>
      <c r="D44" s="129"/>
      <c r="E44" s="129"/>
      <c r="F44" s="129"/>
    </row>
  </sheetData>
  <mergeCells count="8">
    <mergeCell ref="V5:W5"/>
    <mergeCell ref="P21:Y21"/>
    <mergeCell ref="W22:X22"/>
    <mergeCell ref="B21:K21"/>
    <mergeCell ref="B3:G3"/>
    <mergeCell ref="H5:I5"/>
    <mergeCell ref="I22:J22"/>
    <mergeCell ref="P3:U3"/>
  </mergeCells>
  <pageMargins left="0.24" right="0.17" top="0.75" bottom="0.75" header="0.3" footer="0.3"/>
  <pageSetup paperSize="9" scale="59" orientation="landscape" r:id="rId1"/>
  <colBreaks count="1" manualBreakCount="1">
    <brk id="13" max="38"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H26"/>
  <sheetViews>
    <sheetView showGridLines="0" view="pageBreakPreview" zoomScale="90" zoomScaleNormal="100" zoomScaleSheetLayoutView="90" workbookViewId="0">
      <selection activeCell="P20" sqref="P20"/>
    </sheetView>
  </sheetViews>
  <sheetFormatPr defaultColWidth="9.109375" defaultRowHeight="13.2" x14ac:dyDescent="0.25"/>
  <cols>
    <col min="1" max="1" width="3.6640625" style="9" customWidth="1"/>
    <col min="2" max="2" width="22.88671875" style="9" customWidth="1"/>
    <col min="3" max="8" width="18.6640625" style="9" customWidth="1"/>
    <col min="9" max="9" width="5.33203125" style="9" customWidth="1"/>
    <col min="10" max="16384" width="9.109375" style="9"/>
  </cols>
  <sheetData>
    <row r="2" spans="2:8" ht="13.95" customHeight="1" x14ac:dyDescent="0.25">
      <c r="B2" s="629" t="s">
        <v>292</v>
      </c>
      <c r="C2" s="630"/>
      <c r="D2" s="630"/>
      <c r="E2" s="630"/>
      <c r="F2" s="630"/>
      <c r="G2" s="630"/>
      <c r="H2" s="630"/>
    </row>
    <row r="3" spans="2:8" ht="15.6" customHeight="1" x14ac:dyDescent="0.25">
      <c r="B3" s="888" t="s">
        <v>293</v>
      </c>
      <c r="C3" s="888"/>
      <c r="D3" s="888"/>
      <c r="E3" s="888"/>
      <c r="F3" s="888"/>
      <c r="G3" s="888"/>
      <c r="H3" s="888"/>
    </row>
    <row r="4" spans="2:8" ht="15.6" customHeight="1" x14ac:dyDescent="0.25">
      <c r="B4" s="732"/>
      <c r="C4" s="732"/>
      <c r="D4" s="732"/>
      <c r="E4" s="732"/>
      <c r="F4" s="732"/>
      <c r="G4" s="732"/>
      <c r="H4" s="732"/>
    </row>
    <row r="5" spans="2:8" ht="13.8" thickBot="1" x14ac:dyDescent="0.3">
      <c r="B5" s="134"/>
      <c r="C5" s="134"/>
      <c r="D5" s="134"/>
      <c r="E5" s="134"/>
      <c r="F5" s="134"/>
      <c r="G5" s="893" t="s">
        <v>218</v>
      </c>
      <c r="H5" s="893"/>
    </row>
    <row r="6" spans="2:8" ht="24" customHeight="1" thickBot="1" x14ac:dyDescent="0.3">
      <c r="B6" s="889" t="s">
        <v>250</v>
      </c>
      <c r="C6" s="896" t="s">
        <v>294</v>
      </c>
      <c r="D6" s="897"/>
      <c r="E6" s="898"/>
      <c r="F6" s="896" t="s">
        <v>295</v>
      </c>
      <c r="G6" s="897"/>
      <c r="H6" s="898"/>
    </row>
    <row r="7" spans="2:8" ht="22.2" customHeight="1" x14ac:dyDescent="0.25">
      <c r="B7" s="895"/>
      <c r="C7" s="252" t="s">
        <v>296</v>
      </c>
      <c r="D7" s="252" t="s">
        <v>297</v>
      </c>
      <c r="E7" s="252" t="s">
        <v>298</v>
      </c>
      <c r="F7" s="252" t="s">
        <v>296</v>
      </c>
      <c r="G7" s="252" t="s">
        <v>297</v>
      </c>
      <c r="H7" s="252" t="s">
        <v>298</v>
      </c>
    </row>
    <row r="8" spans="2:8" ht="25.2" customHeight="1" x14ac:dyDescent="0.25">
      <c r="B8" s="283" t="s">
        <v>8</v>
      </c>
      <c r="C8" s="317">
        <v>6198904.9259088589</v>
      </c>
      <c r="D8" s="317">
        <v>3045524.6097622584</v>
      </c>
      <c r="E8" s="781">
        <v>203.54144918214146</v>
      </c>
      <c r="F8" s="96">
        <v>6570397.8555585044</v>
      </c>
      <c r="G8" s="96">
        <v>2851238.7581396997</v>
      </c>
      <c r="H8" s="784">
        <v>230.44011438191109</v>
      </c>
    </row>
    <row r="9" spans="2:8" ht="25.2" customHeight="1" x14ac:dyDescent="0.25">
      <c r="B9" s="283" t="s">
        <v>10</v>
      </c>
      <c r="C9" s="317">
        <v>718184</v>
      </c>
      <c r="D9" s="317">
        <v>442629</v>
      </c>
      <c r="E9" s="781">
        <v>162.26897654566932</v>
      </c>
      <c r="F9" s="96">
        <v>757323.68777550478</v>
      </c>
      <c r="G9" s="96">
        <v>463396.26097591751</v>
      </c>
      <c r="H9" s="784">
        <v>162.68597547792575</v>
      </c>
    </row>
    <row r="10" spans="2:8" ht="25.2" customHeight="1" x14ac:dyDescent="0.25">
      <c r="B10" s="283" t="s">
        <v>12</v>
      </c>
      <c r="C10" s="317">
        <v>12694925.4464668</v>
      </c>
      <c r="D10" s="317">
        <v>5212323.50310532</v>
      </c>
      <c r="E10" s="781">
        <v>243.55597727009101</v>
      </c>
      <c r="F10" s="96">
        <v>13395369.049292499</v>
      </c>
      <c r="G10" s="96">
        <v>5013478.3059263099</v>
      </c>
      <c r="H10" s="784">
        <v>267.18713499683798</v>
      </c>
    </row>
    <row r="11" spans="2:8" ht="25.2" customHeight="1" x14ac:dyDescent="0.25">
      <c r="B11" s="289" t="s">
        <v>14</v>
      </c>
      <c r="C11" s="317">
        <v>3715771.7618300407</v>
      </c>
      <c r="D11" s="317">
        <v>1313778.7610816949</v>
      </c>
      <c r="E11" s="781">
        <v>282.83085949499394</v>
      </c>
      <c r="F11" s="96">
        <v>3499936.6742830398</v>
      </c>
      <c r="G11" s="96">
        <v>1390772.3170522349</v>
      </c>
      <c r="H11" s="784">
        <v>251.65418029754966</v>
      </c>
    </row>
    <row r="12" spans="2:8" ht="25.2" customHeight="1" x14ac:dyDescent="0.25">
      <c r="B12" s="283" t="s">
        <v>16</v>
      </c>
      <c r="C12" s="317">
        <v>3485026.7638617</v>
      </c>
      <c r="D12" s="317">
        <v>1045432.6810239819</v>
      </c>
      <c r="E12" s="781">
        <v>333.35735787867094</v>
      </c>
      <c r="F12" s="96">
        <v>3243761.9750426458</v>
      </c>
      <c r="G12" s="96">
        <v>1029000.445177299</v>
      </c>
      <c r="H12" s="784">
        <v>315.234263526848</v>
      </c>
    </row>
    <row r="13" spans="2:8" ht="25.2" customHeight="1" x14ac:dyDescent="0.25">
      <c r="B13" s="283" t="s">
        <v>18</v>
      </c>
      <c r="C13" s="317">
        <v>9025575.0849716868</v>
      </c>
      <c r="D13" s="317">
        <v>3669909.4911197708</v>
      </c>
      <c r="E13" s="781">
        <v>245.9345416231991</v>
      </c>
      <c r="F13" s="96">
        <v>11523426.832709569</v>
      </c>
      <c r="G13" s="96">
        <v>3702526.6459010076</v>
      </c>
      <c r="H13" s="784">
        <v>311.23143557837517</v>
      </c>
    </row>
    <row r="14" spans="2:8" ht="25.2" customHeight="1" x14ac:dyDescent="0.25">
      <c r="B14" s="283" t="s">
        <v>20</v>
      </c>
      <c r="C14" s="317">
        <v>2092225.4065308506</v>
      </c>
      <c r="D14" s="317">
        <v>1003615.246246698</v>
      </c>
      <c r="E14" s="781">
        <v>208.46887433758275</v>
      </c>
      <c r="F14" s="96">
        <v>2460390.8521184605</v>
      </c>
      <c r="G14" s="96">
        <v>1123772.0297834494</v>
      </c>
      <c r="H14" s="784">
        <v>218.94038887874592</v>
      </c>
    </row>
    <row r="15" spans="2:8" ht="25.2" customHeight="1" x14ac:dyDescent="0.25">
      <c r="B15" s="283" t="s">
        <v>22</v>
      </c>
      <c r="C15" s="317">
        <v>5895861.7120896187</v>
      </c>
      <c r="D15" s="317">
        <v>2501671.5820153132</v>
      </c>
      <c r="E15" s="781">
        <v>235.67688718516723</v>
      </c>
      <c r="F15" s="96">
        <v>6232847.4437588155</v>
      </c>
      <c r="G15" s="96">
        <v>2958744.5925290585</v>
      </c>
      <c r="H15" s="784">
        <v>210.658515760265</v>
      </c>
    </row>
    <row r="16" spans="2:8" ht="25.2" customHeight="1" x14ac:dyDescent="0.25">
      <c r="B16" s="283" t="s">
        <v>24</v>
      </c>
      <c r="C16" s="317">
        <v>513556.15599536401</v>
      </c>
      <c r="D16" s="317">
        <v>160850.52263331809</v>
      </c>
      <c r="E16" s="781">
        <v>319.27540401350711</v>
      </c>
      <c r="F16" s="96">
        <v>588381.84062016569</v>
      </c>
      <c r="G16" s="96">
        <v>206058.65271562952</v>
      </c>
      <c r="H16" s="784">
        <v>285.54095295971865</v>
      </c>
    </row>
    <row r="17" spans="2:8" ht="25.2" customHeight="1" x14ac:dyDescent="0.25">
      <c r="B17" s="283" t="s">
        <v>26</v>
      </c>
      <c r="C17" s="317">
        <v>1319877.7006799625</v>
      </c>
      <c r="D17" s="317">
        <v>543049.70399683341</v>
      </c>
      <c r="E17" s="781">
        <v>243.04915203262109</v>
      </c>
      <c r="F17" s="96">
        <v>1279213.0682546168</v>
      </c>
      <c r="G17" s="96">
        <v>747712.41114389</v>
      </c>
      <c r="H17" s="784">
        <v>171.08356758417438</v>
      </c>
    </row>
    <row r="18" spans="2:8" ht="25.2" customHeight="1" x14ac:dyDescent="0.25">
      <c r="B18" s="283" t="s">
        <v>28</v>
      </c>
      <c r="C18" s="318">
        <v>4705256.7844448695</v>
      </c>
      <c r="D18" s="318">
        <v>1389410.9966681278</v>
      </c>
      <c r="E18" s="782">
        <v>338.65118353952101</v>
      </c>
      <c r="F18" s="662">
        <v>5183173.8402101276</v>
      </c>
      <c r="G18" s="662">
        <v>1332298.0533321409</v>
      </c>
      <c r="H18" s="785">
        <v>389.04011210154988</v>
      </c>
    </row>
    <row r="19" spans="2:8" ht="25.2" customHeight="1" x14ac:dyDescent="0.25">
      <c r="B19" s="283" t="s">
        <v>30</v>
      </c>
      <c r="C19" s="317">
        <v>560511.85177582817</v>
      </c>
      <c r="D19" s="317">
        <v>228009.71648469006</v>
      </c>
      <c r="E19" s="781">
        <v>245.82805523266563</v>
      </c>
      <c r="F19" s="663">
        <v>598936.21125665843</v>
      </c>
      <c r="G19" s="663">
        <v>293973.35886636045</v>
      </c>
      <c r="H19" s="786">
        <v>203.73826171402604</v>
      </c>
    </row>
    <row r="20" spans="2:8" ht="25.2" customHeight="1" x14ac:dyDescent="0.25">
      <c r="B20" s="283" t="s">
        <v>32</v>
      </c>
      <c r="C20" s="317">
        <v>46464453.568816632</v>
      </c>
      <c r="D20" s="317">
        <v>20503690.578792963</v>
      </c>
      <c r="E20" s="781">
        <v>226.61507395588077</v>
      </c>
      <c r="F20" s="96">
        <v>20410613.120677438</v>
      </c>
      <c r="G20" s="96">
        <v>7677421.6971772909</v>
      </c>
      <c r="H20" s="784">
        <v>265.85244273063284</v>
      </c>
    </row>
    <row r="21" spans="2:8" ht="29.4" customHeight="1" thickBot="1" x14ac:dyDescent="0.3">
      <c r="B21" s="654" t="s">
        <v>93</v>
      </c>
      <c r="C21" s="720">
        <v>97390131.163372219</v>
      </c>
      <c r="D21" s="720">
        <v>41059896.39293097</v>
      </c>
      <c r="E21" s="783">
        <v>253.00413786859312</v>
      </c>
      <c r="F21" s="664">
        <v>75743772.451558053</v>
      </c>
      <c r="G21" s="664">
        <v>28790393.528720293</v>
      </c>
      <c r="H21" s="787">
        <v>252.5605650760431</v>
      </c>
    </row>
    <row r="22" spans="2:8" x14ac:dyDescent="0.25">
      <c r="B22" s="135"/>
      <c r="C22" s="135"/>
      <c r="D22" s="135"/>
      <c r="E22" s="135"/>
      <c r="F22" s="135"/>
      <c r="G22" s="145"/>
      <c r="H22" s="135"/>
    </row>
    <row r="23" spans="2:8" x14ac:dyDescent="0.25">
      <c r="B23" s="147"/>
      <c r="C23" s="135"/>
      <c r="D23" s="135"/>
      <c r="E23" s="135"/>
      <c r="F23" s="135"/>
      <c r="G23" s="145"/>
      <c r="H23" s="135">
        <v>69</v>
      </c>
    </row>
    <row r="24" spans="2:8" x14ac:dyDescent="0.25">
      <c r="B24" s="135"/>
      <c r="C24" s="135"/>
      <c r="D24" s="135"/>
      <c r="E24" s="135"/>
      <c r="F24" s="135"/>
      <c r="G24" s="145"/>
      <c r="H24" s="135"/>
    </row>
    <row r="25" spans="2:8" x14ac:dyDescent="0.25">
      <c r="B25" s="135"/>
      <c r="C25" s="143"/>
      <c r="D25" s="143"/>
      <c r="E25" s="135"/>
      <c r="F25" s="143"/>
      <c r="G25" s="148"/>
      <c r="H25" s="135"/>
    </row>
    <row r="26" spans="2:8" x14ac:dyDescent="0.25">
      <c r="B26" s="135"/>
      <c r="C26" s="135"/>
      <c r="D26" s="135"/>
      <c r="E26" s="135"/>
      <c r="F26" s="135"/>
      <c r="G26" s="145"/>
    </row>
  </sheetData>
  <mergeCells count="5">
    <mergeCell ref="B3:H3"/>
    <mergeCell ref="G5:H5"/>
    <mergeCell ref="B6:B7"/>
    <mergeCell ref="C6:E6"/>
    <mergeCell ref="F6:H6"/>
  </mergeCells>
  <pageMargins left="0.7" right="0.7" top="0.75" bottom="0.75" header="0.3" footer="0.3"/>
  <pageSetup scale="58"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I31"/>
  <sheetViews>
    <sheetView showGridLines="0" view="pageBreakPreview" zoomScaleNormal="100" zoomScaleSheetLayoutView="100" workbookViewId="0">
      <selection activeCell="M20" sqref="M20"/>
    </sheetView>
  </sheetViews>
  <sheetFormatPr defaultColWidth="9.109375" defaultRowHeight="13.2" x14ac:dyDescent="0.3"/>
  <cols>
    <col min="1" max="1" width="3.88671875" style="135" customWidth="1"/>
    <col min="2" max="2" width="25.33203125" style="135" customWidth="1"/>
    <col min="3" max="3" width="22.44140625" style="135" customWidth="1"/>
    <col min="4" max="4" width="21" style="135" customWidth="1"/>
    <col min="5" max="5" width="21.44140625" style="135" customWidth="1"/>
    <col min="6" max="6" width="20.6640625" style="135" customWidth="1"/>
    <col min="7" max="7" width="21.44140625" style="135" customWidth="1"/>
    <col min="8" max="8" width="7.44140625" style="135" customWidth="1"/>
    <col min="9" max="16384" width="9.109375" style="135"/>
  </cols>
  <sheetData>
    <row r="1" spans="2:9" x14ac:dyDescent="0.3">
      <c r="B1" s="134"/>
      <c r="C1" s="134"/>
      <c r="D1" s="134"/>
      <c r="E1" s="134"/>
      <c r="F1" s="134"/>
    </row>
    <row r="2" spans="2:9" ht="13.8" x14ac:dyDescent="0.3">
      <c r="B2" s="629" t="s">
        <v>299</v>
      </c>
      <c r="C2" s="629"/>
      <c r="D2" s="629"/>
      <c r="E2" s="629"/>
      <c r="F2" s="629"/>
      <c r="G2" s="630"/>
    </row>
    <row r="3" spans="2:9" ht="12.75" customHeight="1" x14ac:dyDescent="0.3">
      <c r="B3" s="899" t="s">
        <v>300</v>
      </c>
      <c r="C3" s="888"/>
      <c r="D3" s="888"/>
      <c r="E3" s="888"/>
      <c r="F3" s="888"/>
      <c r="G3" s="888"/>
    </row>
    <row r="4" spans="2:9" ht="12.75" customHeight="1" x14ac:dyDescent="0.3">
      <c r="B4" s="731"/>
      <c r="C4" s="732"/>
      <c r="D4" s="732"/>
      <c r="E4" s="732"/>
      <c r="F4" s="732"/>
      <c r="G4" s="732"/>
    </row>
    <row r="5" spans="2:9" ht="13.8" thickBot="1" x14ac:dyDescent="0.35">
      <c r="B5" s="136"/>
      <c r="C5" s="136"/>
      <c r="D5" s="136"/>
      <c r="E5" s="136"/>
      <c r="F5" s="893" t="s">
        <v>218</v>
      </c>
      <c r="G5" s="893"/>
    </row>
    <row r="6" spans="2:9" ht="20.399999999999999" customHeight="1" thickBot="1" x14ac:dyDescent="0.35">
      <c r="B6" s="889" t="s">
        <v>250</v>
      </c>
      <c r="C6" s="901" t="s">
        <v>301</v>
      </c>
      <c r="D6" s="843" t="s">
        <v>295</v>
      </c>
      <c r="E6" s="849"/>
      <c r="F6" s="849"/>
      <c r="G6" s="849"/>
    </row>
    <row r="7" spans="2:9" ht="21" customHeight="1" x14ac:dyDescent="0.3">
      <c r="B7" s="900"/>
      <c r="C7" s="902"/>
      <c r="D7" s="846" t="s">
        <v>302</v>
      </c>
      <c r="E7" s="846" t="s">
        <v>303</v>
      </c>
      <c r="F7" s="846" t="s">
        <v>304</v>
      </c>
      <c r="G7" s="903" t="s">
        <v>305</v>
      </c>
    </row>
    <row r="8" spans="2:9" ht="35.25" customHeight="1" x14ac:dyDescent="0.3">
      <c r="B8" s="895"/>
      <c r="C8" s="902"/>
      <c r="D8" s="847"/>
      <c r="E8" s="847"/>
      <c r="F8" s="847"/>
      <c r="G8" s="904"/>
    </row>
    <row r="9" spans="2:9" ht="18" customHeight="1" x14ac:dyDescent="0.25">
      <c r="B9" s="283" t="s">
        <v>8</v>
      </c>
      <c r="C9" s="315">
        <v>6198904.9259088589</v>
      </c>
      <c r="D9" s="745">
        <v>10062456.171700291</v>
      </c>
      <c r="E9" s="305">
        <v>0</v>
      </c>
      <c r="F9" s="745">
        <v>3492058.316141787</v>
      </c>
      <c r="G9" s="745">
        <v>6570397.8555585044</v>
      </c>
      <c r="H9" s="137"/>
      <c r="I9" s="137"/>
    </row>
    <row r="10" spans="2:9" ht="18" customHeight="1" x14ac:dyDescent="0.25">
      <c r="B10" s="283" t="s">
        <v>10</v>
      </c>
      <c r="C10" s="315">
        <v>718184</v>
      </c>
      <c r="D10" s="745">
        <v>4106907.697530509</v>
      </c>
      <c r="E10" s="745">
        <v>363083.45282999997</v>
      </c>
      <c r="F10" s="745">
        <v>3712667.462585004</v>
      </c>
      <c r="G10" s="745">
        <v>757323.68777550478</v>
      </c>
      <c r="H10" s="137"/>
      <c r="I10" s="137"/>
    </row>
    <row r="11" spans="2:9" ht="18" customHeight="1" x14ac:dyDescent="0.25">
      <c r="B11" s="283" t="s">
        <v>12</v>
      </c>
      <c r="C11" s="315">
        <v>12694925.4464668</v>
      </c>
      <c r="D11" s="745">
        <v>19949459.049292497</v>
      </c>
      <c r="E11" s="745">
        <v>727580</v>
      </c>
      <c r="F11" s="745">
        <v>7281670</v>
      </c>
      <c r="G11" s="745">
        <v>13395369.049292497</v>
      </c>
      <c r="H11" s="137"/>
      <c r="I11" s="137"/>
    </row>
    <row r="12" spans="2:9" ht="18" customHeight="1" x14ac:dyDescent="0.25">
      <c r="B12" s="283" t="s">
        <v>306</v>
      </c>
      <c r="C12" s="315">
        <v>3715772</v>
      </c>
      <c r="D12" s="746">
        <v>4567453.0063211573</v>
      </c>
      <c r="E12" s="305">
        <v>0</v>
      </c>
      <c r="F12" s="746">
        <v>1067516.3320381176</v>
      </c>
      <c r="G12" s="745">
        <v>3499936.6742830398</v>
      </c>
      <c r="H12" s="137"/>
      <c r="I12" s="137"/>
    </row>
    <row r="13" spans="2:9" ht="18" customHeight="1" x14ac:dyDescent="0.25">
      <c r="B13" s="283" t="s">
        <v>16</v>
      </c>
      <c r="C13" s="315">
        <v>3485027</v>
      </c>
      <c r="D13" s="745">
        <v>3793914</v>
      </c>
      <c r="E13" s="745">
        <v>1096491</v>
      </c>
      <c r="F13" s="745">
        <v>1646644</v>
      </c>
      <c r="G13" s="745">
        <v>3243761</v>
      </c>
      <c r="H13" s="137"/>
      <c r="I13" s="137"/>
    </row>
    <row r="14" spans="2:9" ht="18" customHeight="1" x14ac:dyDescent="0.25">
      <c r="B14" s="283" t="s">
        <v>18</v>
      </c>
      <c r="C14" s="315">
        <v>9025575</v>
      </c>
      <c r="D14" s="745">
        <v>13755446.299499776</v>
      </c>
      <c r="E14" s="305">
        <v>0</v>
      </c>
      <c r="F14" s="745">
        <v>2232019.4667902067</v>
      </c>
      <c r="G14" s="745">
        <v>11523426.832709569</v>
      </c>
      <c r="H14" s="137"/>
      <c r="I14" s="137"/>
    </row>
    <row r="15" spans="2:9" ht="18" customHeight="1" x14ac:dyDescent="0.25">
      <c r="B15" s="283" t="s">
        <v>20</v>
      </c>
      <c r="C15" s="315">
        <v>2092225.4065308506</v>
      </c>
      <c r="D15" s="745">
        <v>2954090.3014332326</v>
      </c>
      <c r="E15" s="305">
        <v>12431</v>
      </c>
      <c r="F15" s="745">
        <v>506130.44931477203</v>
      </c>
      <c r="G15" s="745">
        <v>2460390.8521184605</v>
      </c>
      <c r="H15" s="137"/>
      <c r="I15" s="137"/>
    </row>
    <row r="16" spans="2:9" ht="18" customHeight="1" x14ac:dyDescent="0.25">
      <c r="B16" s="283" t="s">
        <v>22</v>
      </c>
      <c r="C16" s="315">
        <v>5895862</v>
      </c>
      <c r="D16" s="745">
        <v>7206666.4980663294</v>
      </c>
      <c r="E16" s="305">
        <v>0</v>
      </c>
      <c r="F16" s="745">
        <v>973819.05430751364</v>
      </c>
      <c r="G16" s="745">
        <v>6232847.4437588155</v>
      </c>
      <c r="H16" s="137"/>
      <c r="I16" s="137"/>
    </row>
    <row r="17" spans="2:9" ht="18" customHeight="1" x14ac:dyDescent="0.25">
      <c r="B17" s="283" t="s">
        <v>24</v>
      </c>
      <c r="C17" s="315">
        <v>513556.15599536401</v>
      </c>
      <c r="D17" s="745">
        <v>664100.54029816762</v>
      </c>
      <c r="E17" s="745">
        <v>13126.640434176257</v>
      </c>
      <c r="F17" s="745">
        <v>88845.563572178231</v>
      </c>
      <c r="G17" s="745">
        <v>588381.61716016568</v>
      </c>
      <c r="H17" s="137"/>
      <c r="I17" s="137"/>
    </row>
    <row r="18" spans="2:9" ht="18" customHeight="1" x14ac:dyDescent="0.25">
      <c r="B18" s="283" t="s">
        <v>26</v>
      </c>
      <c r="C18" s="315">
        <v>1319878</v>
      </c>
      <c r="D18" s="745">
        <v>1458188.2346801143</v>
      </c>
      <c r="E18" s="305">
        <v>0</v>
      </c>
      <c r="F18" s="745">
        <v>178975.16642549753</v>
      </c>
      <c r="G18" s="745">
        <v>1279213.0682546168</v>
      </c>
      <c r="H18" s="137"/>
      <c r="I18" s="137"/>
    </row>
    <row r="19" spans="2:9" ht="18" customHeight="1" x14ac:dyDescent="0.25">
      <c r="B19" s="283" t="s">
        <v>28</v>
      </c>
      <c r="C19" s="315">
        <v>4705257</v>
      </c>
      <c r="D19" s="745">
        <v>5900318.9352701269</v>
      </c>
      <c r="E19" s="305">
        <v>0</v>
      </c>
      <c r="F19" s="745">
        <v>717145.09505999915</v>
      </c>
      <c r="G19" s="745">
        <v>5183173.8402101276</v>
      </c>
      <c r="H19" s="137"/>
      <c r="I19" s="137"/>
    </row>
    <row r="20" spans="2:9" ht="18" customHeight="1" x14ac:dyDescent="0.25">
      <c r="B20" s="283" t="s">
        <v>30</v>
      </c>
      <c r="C20" s="315">
        <v>560512</v>
      </c>
      <c r="D20" s="745">
        <v>861709.80617857608</v>
      </c>
      <c r="E20" s="747">
        <v>0</v>
      </c>
      <c r="F20" s="745">
        <v>262773.5949219176</v>
      </c>
      <c r="G20" s="745">
        <v>598936.21125665843</v>
      </c>
      <c r="H20" s="137"/>
      <c r="I20" s="137"/>
    </row>
    <row r="21" spans="2:9" ht="18" customHeight="1" x14ac:dyDescent="0.25">
      <c r="B21" s="283" t="s">
        <v>32</v>
      </c>
      <c r="C21" s="315">
        <v>46464454</v>
      </c>
      <c r="D21" s="745">
        <v>23482138.163974494</v>
      </c>
      <c r="E21" s="745">
        <v>0</v>
      </c>
      <c r="F21" s="745">
        <v>3071525.0432970552</v>
      </c>
      <c r="G21" s="745">
        <v>20410613.120677438</v>
      </c>
      <c r="H21" s="137"/>
      <c r="I21" s="137"/>
    </row>
    <row r="22" spans="2:9" ht="18" customHeight="1" thickBot="1" x14ac:dyDescent="0.35">
      <c r="B22" s="654" t="s">
        <v>93</v>
      </c>
      <c r="C22" s="720">
        <v>97390132.934901863</v>
      </c>
      <c r="D22" s="721">
        <v>98762848.704245269</v>
      </c>
      <c r="E22" s="721">
        <v>2212712.093264176</v>
      </c>
      <c r="F22" s="721">
        <v>25231789.544454046</v>
      </c>
      <c r="G22" s="721">
        <v>75743771.253055394</v>
      </c>
      <c r="H22" s="137"/>
      <c r="I22" s="137"/>
    </row>
    <row r="24" spans="2:9" x14ac:dyDescent="0.3">
      <c r="B24" s="138"/>
    </row>
    <row r="26" spans="2:9" x14ac:dyDescent="0.3">
      <c r="G26" s="135">
        <v>67</v>
      </c>
    </row>
    <row r="27" spans="2:9" x14ac:dyDescent="0.3">
      <c r="B27" s="139"/>
    </row>
    <row r="31" spans="2:9" x14ac:dyDescent="0.3">
      <c r="G31" s="137"/>
    </row>
  </sheetData>
  <mergeCells count="9">
    <mergeCell ref="B3:G3"/>
    <mergeCell ref="F5:G5"/>
    <mergeCell ref="B6:B8"/>
    <mergeCell ref="C6:C8"/>
    <mergeCell ref="D6:G6"/>
    <mergeCell ref="D7:D8"/>
    <mergeCell ref="E7:E8"/>
    <mergeCell ref="F7:F8"/>
    <mergeCell ref="G7:G8"/>
  </mergeCells>
  <pageMargins left="0.7" right="0.7" top="0.75" bottom="0.75" header="0.3" footer="0.3"/>
  <pageSetup paperSize="9" scale="83"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K64"/>
  <sheetViews>
    <sheetView showGridLines="0" view="pageBreakPreview" zoomScale="90" zoomScaleNormal="100" zoomScaleSheetLayoutView="90" workbookViewId="0">
      <selection activeCell="O21" sqref="O21"/>
    </sheetView>
  </sheetViews>
  <sheetFormatPr defaultColWidth="9.109375" defaultRowHeight="13.2" x14ac:dyDescent="0.3"/>
  <cols>
    <col min="1" max="1" width="3.6640625" style="135" customWidth="1"/>
    <col min="2" max="3" width="18.6640625" style="135" customWidth="1"/>
    <col min="4" max="4" width="21.44140625" style="135" customWidth="1"/>
    <col min="5" max="10" width="18.6640625" style="135" customWidth="1"/>
    <col min="11" max="11" width="7.33203125" style="135" customWidth="1"/>
    <col min="12" max="16384" width="9.109375" style="135"/>
  </cols>
  <sheetData>
    <row r="1" spans="2:10" x14ac:dyDescent="0.3">
      <c r="B1" s="134"/>
      <c r="C1" s="134"/>
      <c r="D1" s="134"/>
      <c r="E1" s="134"/>
    </row>
    <row r="2" spans="2:10" ht="13.8" x14ac:dyDescent="0.3">
      <c r="B2" s="629" t="s">
        <v>307</v>
      </c>
      <c r="C2" s="629"/>
      <c r="D2" s="629"/>
      <c r="E2" s="629"/>
      <c r="F2" s="630"/>
      <c r="G2" s="630"/>
      <c r="H2" s="630"/>
      <c r="I2" s="630"/>
      <c r="J2" s="630"/>
    </row>
    <row r="3" spans="2:10" ht="15.6" x14ac:dyDescent="0.3">
      <c r="B3" s="905" t="s">
        <v>308</v>
      </c>
      <c r="C3" s="905"/>
      <c r="D3" s="905"/>
      <c r="E3" s="905"/>
      <c r="F3" s="905"/>
      <c r="G3" s="905"/>
      <c r="H3" s="905"/>
      <c r="I3" s="905"/>
      <c r="J3" s="905"/>
    </row>
    <row r="4" spans="2:10" x14ac:dyDescent="0.3">
      <c r="B4" s="183"/>
      <c r="C4" s="140"/>
      <c r="D4" s="140"/>
      <c r="E4" s="140"/>
      <c r="F4" s="140"/>
      <c r="G4" s="140"/>
      <c r="H4" s="140"/>
      <c r="I4" s="140"/>
      <c r="J4" s="141"/>
    </row>
    <row r="5" spans="2:10" ht="13.8" thickBot="1" x14ac:dyDescent="0.35">
      <c r="B5" s="183"/>
      <c r="C5" s="140"/>
      <c r="D5" s="140"/>
      <c r="E5" s="140"/>
      <c r="F5" s="140"/>
      <c r="G5" s="140"/>
      <c r="H5" s="140"/>
      <c r="I5" s="893" t="s">
        <v>218</v>
      </c>
      <c r="J5" s="893"/>
    </row>
    <row r="6" spans="2:10" ht="32.4" customHeight="1" thickBot="1" x14ac:dyDescent="0.35">
      <c r="B6" s="889" t="s">
        <v>250</v>
      </c>
      <c r="C6" s="849" t="s">
        <v>309</v>
      </c>
      <c r="D6" s="849"/>
      <c r="E6" s="849"/>
      <c r="F6" s="849"/>
      <c r="G6" s="849"/>
      <c r="H6" s="849"/>
      <c r="I6" s="849"/>
      <c r="J6" s="844"/>
    </row>
    <row r="7" spans="2:10" ht="53.4" thickBot="1" x14ac:dyDescent="0.35">
      <c r="B7" s="890"/>
      <c r="C7" s="276" t="s">
        <v>240</v>
      </c>
      <c r="D7" s="255" t="s">
        <v>241</v>
      </c>
      <c r="E7" s="249" t="s">
        <v>242</v>
      </c>
      <c r="F7" s="255" t="s">
        <v>243</v>
      </c>
      <c r="G7" s="255" t="s">
        <v>310</v>
      </c>
      <c r="H7" s="255" t="s">
        <v>245</v>
      </c>
      <c r="I7" s="255" t="s">
        <v>246</v>
      </c>
      <c r="J7" s="255" t="s">
        <v>247</v>
      </c>
    </row>
    <row r="8" spans="2:10" ht="19.95" customHeight="1" x14ac:dyDescent="0.25">
      <c r="B8" s="283" t="s">
        <v>8</v>
      </c>
      <c r="C8" s="317">
        <v>57152.445208800003</v>
      </c>
      <c r="D8" s="317">
        <v>1187061.5926469353</v>
      </c>
      <c r="E8" s="317">
        <v>688465.57120558247</v>
      </c>
      <c r="F8" s="317">
        <v>42122.003847268061</v>
      </c>
      <c r="G8" s="317">
        <v>2040368.4516621577</v>
      </c>
      <c r="H8" s="317">
        <v>258103.9074354234</v>
      </c>
      <c r="I8" s="317">
        <v>4273273.9720061673</v>
      </c>
      <c r="J8" s="317">
        <v>2851238.7581396997</v>
      </c>
    </row>
    <row r="9" spans="2:10" ht="19.95" customHeight="1" x14ac:dyDescent="0.25">
      <c r="B9" s="283" t="s">
        <v>10</v>
      </c>
      <c r="C9" s="317">
        <v>34792.462232655249</v>
      </c>
      <c r="D9" s="317">
        <v>180753.10522163403</v>
      </c>
      <c r="E9" s="317">
        <v>90601</v>
      </c>
      <c r="F9" s="317">
        <v>15497</v>
      </c>
      <c r="G9" s="317">
        <v>325966.09540668706</v>
      </c>
      <c r="H9" s="317">
        <v>70901.950784236193</v>
      </c>
      <c r="I9" s="317">
        <v>718511.61364521249</v>
      </c>
      <c r="J9" s="317">
        <v>463396.26097591751</v>
      </c>
    </row>
    <row r="10" spans="2:10" ht="19.95" customHeight="1" x14ac:dyDescent="0.25">
      <c r="B10" s="283" t="s">
        <v>12</v>
      </c>
      <c r="C10" s="317">
        <v>368486.09445930697</v>
      </c>
      <c r="D10" s="317">
        <v>1724205</v>
      </c>
      <c r="E10" s="317">
        <v>2043004.08146436</v>
      </c>
      <c r="F10" s="317">
        <v>421161.04187930602</v>
      </c>
      <c r="G10" s="317">
        <v>2052467.0260862301</v>
      </c>
      <c r="H10" s="317">
        <v>396743.29369613802</v>
      </c>
      <c r="I10" s="317">
        <v>7006066.5375853404</v>
      </c>
      <c r="J10" s="317">
        <v>5013478.305926309</v>
      </c>
    </row>
    <row r="11" spans="2:10" ht="19.95" customHeight="1" x14ac:dyDescent="0.25">
      <c r="B11" s="283" t="s">
        <v>14</v>
      </c>
      <c r="C11" s="317">
        <v>173242.34432608847</v>
      </c>
      <c r="D11" s="317">
        <v>599697.63215320453</v>
      </c>
      <c r="E11" s="317">
        <v>282907</v>
      </c>
      <c r="F11" s="317">
        <v>54905</v>
      </c>
      <c r="G11" s="317">
        <v>829286.03449024877</v>
      </c>
      <c r="H11" s="317">
        <v>112965.90673505139</v>
      </c>
      <c r="I11" s="317">
        <v>2053003.9177045929</v>
      </c>
      <c r="J11" s="317">
        <v>1390772.3170522349</v>
      </c>
    </row>
    <row r="12" spans="2:10" ht="19.95" customHeight="1" x14ac:dyDescent="0.25">
      <c r="B12" s="283" t="s">
        <v>16</v>
      </c>
      <c r="C12" s="317">
        <v>139890.86520154958</v>
      </c>
      <c r="D12" s="317">
        <v>320608.27607416833</v>
      </c>
      <c r="E12" s="317">
        <v>228885.1862725</v>
      </c>
      <c r="F12" s="317">
        <v>22349.00566289352</v>
      </c>
      <c r="G12" s="317">
        <v>735781.1729618822</v>
      </c>
      <c r="H12" s="317">
        <v>104420.51563805714</v>
      </c>
      <c r="I12" s="317">
        <v>1551935.0218110508</v>
      </c>
      <c r="J12" s="317">
        <v>1029000.445177299</v>
      </c>
    </row>
    <row r="13" spans="2:10" ht="19.95" customHeight="1" x14ac:dyDescent="0.25">
      <c r="B13" s="283" t="s">
        <v>18</v>
      </c>
      <c r="C13" s="317">
        <v>32086.686545920002</v>
      </c>
      <c r="D13" s="317">
        <v>917319.73934406007</v>
      </c>
      <c r="E13" s="317">
        <v>2398594</v>
      </c>
      <c r="F13" s="317">
        <v>242489</v>
      </c>
      <c r="G13" s="317">
        <v>877005.69020284829</v>
      </c>
      <c r="H13" s="317">
        <v>218964.63249154715</v>
      </c>
      <c r="I13" s="317">
        <v>4686459.7485843748</v>
      </c>
      <c r="J13" s="317">
        <v>3702526.6459010076</v>
      </c>
    </row>
    <row r="14" spans="2:10" ht="19.95" customHeight="1" x14ac:dyDescent="0.25">
      <c r="B14" s="283" t="s">
        <v>20</v>
      </c>
      <c r="C14" s="317">
        <v>171511.95577220846</v>
      </c>
      <c r="D14" s="317">
        <v>271988.0495204131</v>
      </c>
      <c r="E14" s="317">
        <v>391306.22333209589</v>
      </c>
      <c r="F14" s="317">
        <v>60239.684383782864</v>
      </c>
      <c r="G14" s="317">
        <v>673230.13951272541</v>
      </c>
      <c r="H14" s="317">
        <v>92290.670070544467</v>
      </c>
      <c r="I14" s="317">
        <v>1660566.7225917703</v>
      </c>
      <c r="J14" s="317">
        <v>1123772.0297834494</v>
      </c>
    </row>
    <row r="15" spans="2:10" ht="19.95" customHeight="1" x14ac:dyDescent="0.25">
      <c r="B15" s="283" t="s">
        <v>22</v>
      </c>
      <c r="C15" s="317">
        <v>135415.22395039999</v>
      </c>
      <c r="D15" s="317">
        <v>913210.61303891486</v>
      </c>
      <c r="E15" s="317">
        <v>1173638</v>
      </c>
      <c r="F15" s="317">
        <v>153348</v>
      </c>
      <c r="G15" s="317">
        <v>1753943.9896837426</v>
      </c>
      <c r="H15" s="317">
        <v>185250.11542046603</v>
      </c>
      <c r="I15" s="317">
        <v>4314805.9420935232</v>
      </c>
      <c r="J15" s="317">
        <v>2958744.5925290585</v>
      </c>
    </row>
    <row r="16" spans="2:10" ht="19.95" customHeight="1" x14ac:dyDescent="0.25">
      <c r="B16" s="283" t="s">
        <v>24</v>
      </c>
      <c r="C16" s="317">
        <v>33981.20697888</v>
      </c>
      <c r="D16" s="317">
        <v>67977.819430600008</v>
      </c>
      <c r="E16" s="317">
        <v>88758.34324821968</v>
      </c>
      <c r="F16" s="317">
        <v>5555</v>
      </c>
      <c r="G16" s="317">
        <v>61292.583649717475</v>
      </c>
      <c r="H16" s="317">
        <v>13434.158184317594</v>
      </c>
      <c r="I16" s="317">
        <v>270999.11149173474</v>
      </c>
      <c r="J16" s="317">
        <v>206058.65271562952</v>
      </c>
    </row>
    <row r="17" spans="2:11" ht="19.95" customHeight="1" x14ac:dyDescent="0.25">
      <c r="B17" s="283" t="s">
        <v>26</v>
      </c>
      <c r="C17" s="317">
        <v>67775.071394097293</v>
      </c>
      <c r="D17" s="317">
        <v>521579.53305876662</v>
      </c>
      <c r="E17" s="317">
        <v>23563</v>
      </c>
      <c r="F17" s="317">
        <v>27077</v>
      </c>
      <c r="G17" s="317">
        <v>384645.07675721322</v>
      </c>
      <c r="H17" s="317">
        <v>39094.9660462471</v>
      </c>
      <c r="I17" s="317">
        <v>1063734.6472563243</v>
      </c>
      <c r="J17" s="317">
        <v>747712.41114389</v>
      </c>
    </row>
    <row r="18" spans="2:11" ht="19.95" customHeight="1" x14ac:dyDescent="0.25">
      <c r="B18" s="283" t="s">
        <v>28</v>
      </c>
      <c r="C18" s="317">
        <v>157422.98859856394</v>
      </c>
      <c r="D18" s="317">
        <v>371180.27732928511</v>
      </c>
      <c r="E18" s="317">
        <v>399388</v>
      </c>
      <c r="F18" s="317">
        <v>63964</v>
      </c>
      <c r="G18" s="317">
        <v>881392.56445522502</v>
      </c>
      <c r="H18" s="317">
        <v>119115.59</v>
      </c>
      <c r="I18" s="317">
        <v>1992463.4203830741</v>
      </c>
      <c r="J18" s="317">
        <v>1332298.0533321409</v>
      </c>
    </row>
    <row r="19" spans="2:11" ht="19.95" customHeight="1" x14ac:dyDescent="0.25">
      <c r="B19" s="283" t="s">
        <v>30</v>
      </c>
      <c r="C19" s="317">
        <v>27243.078287982466</v>
      </c>
      <c r="D19" s="317">
        <v>107044.93500000006</v>
      </c>
      <c r="E19" s="317">
        <v>134449</v>
      </c>
      <c r="F19" s="317">
        <v>3554</v>
      </c>
      <c r="G19" s="317">
        <v>108448.55115738031</v>
      </c>
      <c r="H19" s="317">
        <v>22736.043720566267</v>
      </c>
      <c r="I19" s="317">
        <v>403475.60816592915</v>
      </c>
      <c r="J19" s="317">
        <v>293973.35886636045</v>
      </c>
    </row>
    <row r="20" spans="2:11" ht="19.95" customHeight="1" x14ac:dyDescent="0.25">
      <c r="B20" s="283" t="s">
        <v>32</v>
      </c>
      <c r="C20" s="317">
        <v>485910.77930328</v>
      </c>
      <c r="D20" s="317">
        <v>1930990.19499136</v>
      </c>
      <c r="E20" s="317">
        <v>4290004</v>
      </c>
      <c r="F20" s="317">
        <v>122494</v>
      </c>
      <c r="G20" s="317">
        <v>3471447.1756592379</v>
      </c>
      <c r="H20" s="317">
        <v>501167.82439743454</v>
      </c>
      <c r="I20" s="317">
        <v>10802013.974351313</v>
      </c>
      <c r="J20" s="317">
        <v>7677421.6971772909</v>
      </c>
    </row>
    <row r="21" spans="2:11" ht="19.95" customHeight="1" thickBot="1" x14ac:dyDescent="0.35">
      <c r="B21" s="654" t="s">
        <v>93</v>
      </c>
      <c r="C21" s="748">
        <v>1884911.2022597324</v>
      </c>
      <c r="D21" s="748">
        <v>9113616.7678093407</v>
      </c>
      <c r="E21" s="748">
        <v>12233563.405522756</v>
      </c>
      <c r="F21" s="748">
        <v>1234754.7357732505</v>
      </c>
      <c r="G21" s="748">
        <v>14195274.551685292</v>
      </c>
      <c r="H21" s="748">
        <v>2135189.5746200294</v>
      </c>
      <c r="I21" s="748">
        <v>40797310.237670414</v>
      </c>
      <c r="J21" s="748">
        <v>28790393.528720293</v>
      </c>
    </row>
    <row r="22" spans="2:11" x14ac:dyDescent="0.3">
      <c r="B22" s="183"/>
      <c r="C22" s="140"/>
      <c r="D22" s="140"/>
      <c r="E22" s="140"/>
      <c r="F22" s="140"/>
      <c r="G22" s="140"/>
      <c r="H22" s="140"/>
      <c r="I22" s="140"/>
      <c r="J22" s="141"/>
    </row>
    <row r="23" spans="2:11" ht="13.8" thickBot="1" x14ac:dyDescent="0.35">
      <c r="B23" s="140"/>
      <c r="C23" s="140"/>
      <c r="D23" s="140"/>
      <c r="E23" s="140"/>
      <c r="F23" s="140"/>
      <c r="G23" s="140"/>
      <c r="H23" s="140"/>
      <c r="I23" s="893" t="s">
        <v>218</v>
      </c>
      <c r="J23" s="893"/>
    </row>
    <row r="24" spans="2:11" ht="27.6" customHeight="1" thickBot="1" x14ac:dyDescent="0.35">
      <c r="B24" s="889" t="s">
        <v>250</v>
      </c>
      <c r="C24" s="849" t="s">
        <v>311</v>
      </c>
      <c r="D24" s="849"/>
      <c r="E24" s="849"/>
      <c r="F24" s="849"/>
      <c r="G24" s="849"/>
      <c r="H24" s="849"/>
      <c r="I24" s="849"/>
      <c r="J24" s="844"/>
    </row>
    <row r="25" spans="2:11" ht="53.4" thickBot="1" x14ac:dyDescent="0.35">
      <c r="B25" s="890"/>
      <c r="C25" s="276" t="s">
        <v>240</v>
      </c>
      <c r="D25" s="255" t="s">
        <v>241</v>
      </c>
      <c r="E25" s="249" t="s">
        <v>242</v>
      </c>
      <c r="F25" s="255" t="s">
        <v>243</v>
      </c>
      <c r="G25" s="255" t="s">
        <v>310</v>
      </c>
      <c r="H25" s="255" t="s">
        <v>245</v>
      </c>
      <c r="I25" s="255" t="s">
        <v>246</v>
      </c>
      <c r="J25" s="255" t="s">
        <v>247</v>
      </c>
    </row>
    <row r="26" spans="2:11" ht="19.95" customHeight="1" x14ac:dyDescent="0.25">
      <c r="B26" s="283" t="s">
        <v>8</v>
      </c>
      <c r="C26" s="317">
        <v>37170.712237200001</v>
      </c>
      <c r="D26" s="317">
        <v>1658259.4297231361</v>
      </c>
      <c r="E26" s="317">
        <v>684528.08069800388</v>
      </c>
      <c r="F26" s="317">
        <v>34420.780146780678</v>
      </c>
      <c r="G26" s="317">
        <v>1837672.0583587694</v>
      </c>
      <c r="H26" s="317">
        <v>262593.95539264072</v>
      </c>
      <c r="I26" s="317">
        <v>4514645.0165565312</v>
      </c>
      <c r="J26" s="317">
        <v>3045524.6097622584</v>
      </c>
      <c r="K26" s="137"/>
    </row>
    <row r="27" spans="2:11" ht="19.95" customHeight="1" x14ac:dyDescent="0.25">
      <c r="B27" s="283" t="s">
        <v>10</v>
      </c>
      <c r="C27" s="317">
        <v>41822.239000519607</v>
      </c>
      <c r="D27" s="317">
        <v>250100.70194505836</v>
      </c>
      <c r="E27" s="317">
        <v>46987</v>
      </c>
      <c r="F27" s="317">
        <v>15065</v>
      </c>
      <c r="G27" s="317">
        <v>260494.86461996898</v>
      </c>
      <c r="H27" s="317">
        <v>52577.274642040487</v>
      </c>
      <c r="I27" s="317">
        <v>667047.08020758745</v>
      </c>
      <c r="J27" s="317">
        <v>442628.8695781799</v>
      </c>
      <c r="K27" s="137"/>
    </row>
    <row r="28" spans="2:11" ht="19.95" customHeight="1" x14ac:dyDescent="0.25">
      <c r="B28" s="283" t="s">
        <v>12</v>
      </c>
      <c r="C28" s="317">
        <v>406141.19569005398</v>
      </c>
      <c r="D28" s="317">
        <v>1946540</v>
      </c>
      <c r="E28" s="317">
        <v>1940186.7714150699</v>
      </c>
      <c r="F28" s="317">
        <v>362951.99235731497</v>
      </c>
      <c r="G28" s="317">
        <v>2309772.88228809</v>
      </c>
      <c r="H28" s="317">
        <v>395734.80809984001</v>
      </c>
      <c r="I28" s="317">
        <v>7361327.6498503685</v>
      </c>
      <c r="J28" s="317">
        <v>5212323.5031053154</v>
      </c>
      <c r="K28" s="137"/>
    </row>
    <row r="29" spans="2:11" ht="19.95" customHeight="1" x14ac:dyDescent="0.25">
      <c r="B29" s="283" t="s">
        <v>14</v>
      </c>
      <c r="C29" s="317">
        <v>227968.59328945211</v>
      </c>
      <c r="D29" s="317">
        <v>397353.48169840011</v>
      </c>
      <c r="E29" s="317">
        <v>357247</v>
      </c>
      <c r="F29" s="317">
        <v>45306</v>
      </c>
      <c r="G29" s="317">
        <v>810275.71638859413</v>
      </c>
      <c r="H29" s="317">
        <v>113760.72366842123</v>
      </c>
      <c r="I29" s="317">
        <v>1951911.1377953829</v>
      </c>
      <c r="J29" s="317">
        <v>1313778.7610816949</v>
      </c>
      <c r="K29" s="137"/>
    </row>
    <row r="30" spans="2:11" ht="19.95" customHeight="1" x14ac:dyDescent="0.25">
      <c r="B30" s="283" t="s">
        <v>16</v>
      </c>
      <c r="C30" s="317">
        <v>222531.72210164554</v>
      </c>
      <c r="D30" s="317">
        <v>139742.53393534978</v>
      </c>
      <c r="E30" s="317">
        <v>396537.77023843769</v>
      </c>
      <c r="F30" s="317">
        <v>19712.119004460321</v>
      </c>
      <c r="G30" s="317">
        <v>690279.99537038384</v>
      </c>
      <c r="H30" s="317">
        <v>101701.39507728048</v>
      </c>
      <c r="I30" s="317">
        <v>1570505.5357275577</v>
      </c>
      <c r="J30" s="317">
        <v>1045432.6810239819</v>
      </c>
      <c r="K30" s="137"/>
    </row>
    <row r="31" spans="2:11" ht="19.95" customHeight="1" x14ac:dyDescent="0.25">
      <c r="B31" s="283" t="s">
        <v>18</v>
      </c>
      <c r="C31" s="317">
        <v>38586.632801600004</v>
      </c>
      <c r="D31" s="317">
        <v>737708.39232440828</v>
      </c>
      <c r="E31" s="317">
        <v>2567180</v>
      </c>
      <c r="F31" s="317">
        <v>175983</v>
      </c>
      <c r="G31" s="317">
        <v>1019023.3792798624</v>
      </c>
      <c r="H31" s="317">
        <v>207949.50881949396</v>
      </c>
      <c r="I31" s="317">
        <v>4746430.9132253649</v>
      </c>
      <c r="J31" s="317">
        <v>3669909.4911197708</v>
      </c>
      <c r="K31" s="137"/>
    </row>
    <row r="32" spans="2:11" ht="19.95" customHeight="1" x14ac:dyDescent="0.25">
      <c r="B32" s="283" t="s">
        <v>20</v>
      </c>
      <c r="C32" s="317">
        <v>131713.82990458628</v>
      </c>
      <c r="D32" s="317">
        <v>239167.00000000003</v>
      </c>
      <c r="E32" s="317">
        <v>269951.93917307147</v>
      </c>
      <c r="F32" s="317">
        <v>42578.477928233333</v>
      </c>
      <c r="G32" s="317">
        <v>730095.25711744977</v>
      </c>
      <c r="H32" s="317">
        <v>84578.635004817392</v>
      </c>
      <c r="I32" s="317">
        <v>1498085.1391281583</v>
      </c>
      <c r="J32" s="317">
        <v>1003615.246246698</v>
      </c>
      <c r="K32" s="137"/>
    </row>
    <row r="33" spans="2:11" ht="19.95" customHeight="1" x14ac:dyDescent="0.25">
      <c r="B33" s="283" t="s">
        <v>22</v>
      </c>
      <c r="C33" s="317">
        <v>130515.75874040002</v>
      </c>
      <c r="D33" s="317">
        <v>743023.70058009739</v>
      </c>
      <c r="E33" s="317">
        <v>1115074</v>
      </c>
      <c r="F33" s="317">
        <v>138340</v>
      </c>
      <c r="G33" s="317">
        <v>1306675.2558294279</v>
      </c>
      <c r="H33" s="317">
        <v>164407.33367966604</v>
      </c>
      <c r="I33" s="317">
        <v>3598036.0488295918</v>
      </c>
      <c r="J33" s="317">
        <v>2501671.5820153132</v>
      </c>
      <c r="K33" s="137"/>
    </row>
    <row r="34" spans="2:11" ht="19.95" customHeight="1" x14ac:dyDescent="0.25">
      <c r="B34" s="283" t="s">
        <v>24</v>
      </c>
      <c r="C34" s="317">
        <v>11545.270851309589</v>
      </c>
      <c r="D34" s="317">
        <v>25743.957157428027</v>
      </c>
      <c r="E34" s="317">
        <v>19985.778239531395</v>
      </c>
      <c r="F34" s="317">
        <v>5271.1801668363996</v>
      </c>
      <c r="G34" s="317">
        <v>147319.46821577527</v>
      </c>
      <c r="H34" s="317">
        <v>16057.380887294235</v>
      </c>
      <c r="I34" s="317">
        <v>225923.03551817493</v>
      </c>
      <c r="J34" s="317">
        <v>160850.52263331809</v>
      </c>
      <c r="K34" s="137"/>
    </row>
    <row r="35" spans="2:11" ht="19.95" customHeight="1" x14ac:dyDescent="0.25">
      <c r="B35" s="283" t="s">
        <v>26</v>
      </c>
      <c r="C35" s="317">
        <v>60374.156716793077</v>
      </c>
      <c r="D35" s="317">
        <v>298209.433447577</v>
      </c>
      <c r="E35" s="317">
        <v>66931</v>
      </c>
      <c r="F35" s="317">
        <v>13431</v>
      </c>
      <c r="G35" s="317">
        <v>317526.46210815402</v>
      </c>
      <c r="H35" s="317">
        <v>37503.241452686874</v>
      </c>
      <c r="I35" s="317">
        <v>793975.52453687589</v>
      </c>
      <c r="J35" s="317">
        <v>543049.70399651711</v>
      </c>
      <c r="K35" s="137"/>
    </row>
    <row r="36" spans="2:11" ht="19.95" customHeight="1" x14ac:dyDescent="0.25">
      <c r="B36" s="283" t="s">
        <v>28</v>
      </c>
      <c r="C36" s="317">
        <v>207541.61813197337</v>
      </c>
      <c r="D36" s="317">
        <v>418052.50269199396</v>
      </c>
      <c r="E36" s="317">
        <v>502017</v>
      </c>
      <c r="F36" s="317">
        <v>43443</v>
      </c>
      <c r="G36" s="317">
        <v>739250.75776117854</v>
      </c>
      <c r="H36" s="317">
        <v>112258.37</v>
      </c>
      <c r="I36" s="317">
        <v>2022563.2485851459</v>
      </c>
      <c r="J36" s="317">
        <v>1389410.9966681278</v>
      </c>
      <c r="K36" s="137"/>
    </row>
    <row r="37" spans="2:11" ht="19.95" customHeight="1" x14ac:dyDescent="0.25">
      <c r="B37" s="283" t="s">
        <v>30</v>
      </c>
      <c r="C37" s="317">
        <v>29551.44532131507</v>
      </c>
      <c r="D37" s="317">
        <v>86890.018000000011</v>
      </c>
      <c r="E37" s="317">
        <v>86746</v>
      </c>
      <c r="F37" s="317">
        <v>2656</v>
      </c>
      <c r="G37" s="317">
        <v>96408.516144565394</v>
      </c>
      <c r="H37" s="317">
        <v>17956.998913513999</v>
      </c>
      <c r="I37" s="317">
        <v>320208.59853734489</v>
      </c>
      <c r="J37" s="317">
        <v>228009.71648469006</v>
      </c>
      <c r="K37" s="137"/>
    </row>
    <row r="38" spans="2:11" ht="19.95" customHeight="1" x14ac:dyDescent="0.25">
      <c r="B38" s="283" t="s">
        <v>32</v>
      </c>
      <c r="C38" s="317">
        <v>662726.1086283999</v>
      </c>
      <c r="D38" s="317">
        <v>7172752.1577993557</v>
      </c>
      <c r="E38" s="317">
        <v>12225608</v>
      </c>
      <c r="F38" s="317">
        <v>107373</v>
      </c>
      <c r="G38" s="317">
        <v>3564919.3722970034</v>
      </c>
      <c r="H38" s="317">
        <v>962264.15659978706</v>
      </c>
      <c r="I38" s="317">
        <v>24695642.193674032</v>
      </c>
      <c r="J38" s="317">
        <v>20503690.578792963</v>
      </c>
      <c r="K38" s="137"/>
    </row>
    <row r="39" spans="2:11" ht="19.95" customHeight="1" thickBot="1" x14ac:dyDescent="0.35">
      <c r="B39" s="654" t="s">
        <v>93</v>
      </c>
      <c r="C39" s="770">
        <v>2208189.2834152486</v>
      </c>
      <c r="D39" s="770">
        <v>14113543.309302807</v>
      </c>
      <c r="E39" s="770">
        <v>20278980.339764114</v>
      </c>
      <c r="F39" s="770">
        <v>1006531.5496036257</v>
      </c>
      <c r="G39" s="770">
        <v>13829713.985779222</v>
      </c>
      <c r="H39" s="770">
        <v>2529343.7822374823</v>
      </c>
      <c r="I39" s="770">
        <v>53966301.122172117</v>
      </c>
      <c r="J39" s="770">
        <v>41059896.262508824</v>
      </c>
      <c r="K39" s="137"/>
    </row>
    <row r="40" spans="2:11" x14ac:dyDescent="0.3">
      <c r="B40" s="140"/>
      <c r="C40" s="142"/>
      <c r="D40" s="142"/>
      <c r="E40" s="142"/>
      <c r="F40" s="142"/>
      <c r="G40" s="142"/>
      <c r="H40" s="142"/>
      <c r="I40" s="142"/>
      <c r="J40" s="143"/>
      <c r="K40" s="144"/>
    </row>
    <row r="41" spans="2:11" x14ac:dyDescent="0.3">
      <c r="C41" s="137"/>
      <c r="D41" s="137"/>
      <c r="E41" s="137"/>
      <c r="F41" s="137"/>
      <c r="G41" s="137"/>
      <c r="H41" s="137"/>
      <c r="I41" s="137"/>
      <c r="J41" s="137"/>
      <c r="K41" s="137"/>
    </row>
    <row r="42" spans="2:11" ht="19.5" customHeight="1" x14ac:dyDescent="0.3">
      <c r="K42" s="137"/>
    </row>
    <row r="43" spans="2:11" x14ac:dyDescent="0.3">
      <c r="K43" s="137"/>
    </row>
    <row r="44" spans="2:11" x14ac:dyDescent="0.3">
      <c r="K44" s="137"/>
    </row>
    <row r="45" spans="2:11" x14ac:dyDescent="0.3">
      <c r="K45" s="137"/>
    </row>
    <row r="46" spans="2:11" x14ac:dyDescent="0.3">
      <c r="K46" s="137"/>
    </row>
    <row r="47" spans="2:11" x14ac:dyDescent="0.3">
      <c r="K47" s="137"/>
    </row>
    <row r="48" spans="2:11" x14ac:dyDescent="0.3">
      <c r="K48" s="137"/>
    </row>
    <row r="49" spans="2:11" x14ac:dyDescent="0.3">
      <c r="K49" s="137"/>
    </row>
    <row r="50" spans="2:11" x14ac:dyDescent="0.3">
      <c r="K50" s="137"/>
    </row>
    <row r="51" spans="2:11" x14ac:dyDescent="0.3">
      <c r="K51" s="137"/>
    </row>
    <row r="52" spans="2:11" x14ac:dyDescent="0.3">
      <c r="K52" s="137"/>
    </row>
    <row r="53" spans="2:11" x14ac:dyDescent="0.3">
      <c r="K53" s="137"/>
    </row>
    <row r="54" spans="2:11" x14ac:dyDescent="0.3">
      <c r="K54" s="137"/>
    </row>
    <row r="55" spans="2:11" x14ac:dyDescent="0.3">
      <c r="K55" s="137"/>
    </row>
    <row r="56" spans="2:11" x14ac:dyDescent="0.3">
      <c r="K56" s="137"/>
    </row>
    <row r="57" spans="2:11" x14ac:dyDescent="0.3">
      <c r="K57" s="137"/>
    </row>
    <row r="58" spans="2:11" ht="20.399999999999999" customHeight="1" x14ac:dyDescent="0.3">
      <c r="C58" s="143"/>
      <c r="D58" s="143"/>
      <c r="E58" s="143"/>
      <c r="F58" s="143"/>
      <c r="G58" s="143"/>
      <c r="H58" s="143"/>
      <c r="I58" s="143"/>
      <c r="J58" s="143"/>
    </row>
    <row r="59" spans="2:11" ht="20.399999999999999" customHeight="1" x14ac:dyDescent="0.3">
      <c r="B59" s="138"/>
    </row>
    <row r="60" spans="2:11" ht="20.399999999999999" customHeight="1" x14ac:dyDescent="0.3">
      <c r="J60" s="135">
        <v>68</v>
      </c>
    </row>
    <row r="61" spans="2:11" ht="20.399999999999999" customHeight="1" x14ac:dyDescent="0.3"/>
    <row r="62" spans="2:11" ht="20.399999999999999" customHeight="1" x14ac:dyDescent="0.3">
      <c r="B62" s="139"/>
      <c r="C62" s="137"/>
      <c r="D62" s="137"/>
      <c r="E62" s="137"/>
      <c r="F62" s="137"/>
      <c r="G62" s="137"/>
      <c r="H62" s="137"/>
      <c r="I62" s="137"/>
      <c r="J62" s="137"/>
    </row>
    <row r="63" spans="2:11" ht="20.399999999999999" customHeight="1" x14ac:dyDescent="0.3"/>
    <row r="64" spans="2:11" x14ac:dyDescent="0.3">
      <c r="B64" s="145"/>
    </row>
  </sheetData>
  <mergeCells count="7">
    <mergeCell ref="B3:J3"/>
    <mergeCell ref="I5:J5"/>
    <mergeCell ref="I23:J23"/>
    <mergeCell ref="B24:B25"/>
    <mergeCell ref="C24:J24"/>
    <mergeCell ref="B6:B7"/>
    <mergeCell ref="C6:J6"/>
  </mergeCells>
  <pageMargins left="0.7" right="0.17" top="0.75" bottom="0.75" header="0.3" footer="0.3"/>
  <pageSetup paperSize="9" scale="5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autoPageBreaks="0"/>
  </sheetPr>
  <dimension ref="A2:J155"/>
  <sheetViews>
    <sheetView showGridLines="0" view="pageBreakPreview" zoomScale="90" zoomScaleNormal="90" zoomScaleSheetLayoutView="90" workbookViewId="0">
      <selection activeCell="M29" sqref="M29"/>
    </sheetView>
  </sheetViews>
  <sheetFormatPr defaultColWidth="9.109375" defaultRowHeight="13.2" x14ac:dyDescent="0.3"/>
  <cols>
    <col min="1" max="1" width="4.6640625" style="135" customWidth="1"/>
    <col min="2" max="7" width="23.88671875" style="135" customWidth="1"/>
    <col min="8" max="8" width="23.88671875" style="126" customWidth="1"/>
    <col min="9" max="9" width="10.5546875" style="135" customWidth="1"/>
    <col min="10" max="10" width="6.33203125" style="150" customWidth="1"/>
    <col min="11" max="16384" width="9.109375" style="135"/>
  </cols>
  <sheetData>
    <row r="2" spans="2:9" ht="13.8" x14ac:dyDescent="0.3">
      <c r="B2" s="629" t="s">
        <v>312</v>
      </c>
    </row>
    <row r="3" spans="2:9" ht="13.8" x14ac:dyDescent="0.3">
      <c r="B3" s="879" t="s">
        <v>75</v>
      </c>
      <c r="C3" s="879"/>
      <c r="D3" s="879"/>
      <c r="E3" s="879"/>
      <c r="F3" s="879"/>
      <c r="G3" s="879"/>
      <c r="H3" s="879"/>
    </row>
    <row r="4" spans="2:9" customFormat="1" ht="12.6" customHeight="1" x14ac:dyDescent="0.3"/>
    <row r="5" spans="2:9" customFormat="1" ht="12.6" customHeight="1" x14ac:dyDescent="0.3">
      <c r="B5" s="881" t="s">
        <v>313</v>
      </c>
      <c r="C5" s="881"/>
      <c r="D5" s="881"/>
      <c r="E5" s="881"/>
      <c r="F5" s="881"/>
      <c r="G5" s="881"/>
      <c r="H5" s="126"/>
    </row>
    <row r="6" spans="2:9" customFormat="1" ht="12.6" customHeight="1" thickBot="1" x14ac:dyDescent="0.35">
      <c r="B6" s="140"/>
      <c r="C6" s="135"/>
      <c r="D6" s="135"/>
      <c r="E6" s="135"/>
      <c r="F6" s="135"/>
      <c r="G6" s="882" t="s">
        <v>218</v>
      </c>
      <c r="H6" s="882"/>
    </row>
    <row r="7" spans="2:9" customFormat="1" ht="12.6" customHeight="1" x14ac:dyDescent="0.3">
      <c r="B7" s="846" t="s">
        <v>250</v>
      </c>
      <c r="C7" s="906" t="s">
        <v>268</v>
      </c>
      <c r="D7" s="906" t="s">
        <v>314</v>
      </c>
      <c r="E7" s="906" t="s">
        <v>270</v>
      </c>
      <c r="F7" s="908" t="s">
        <v>315</v>
      </c>
      <c r="G7" s="908" t="s">
        <v>316</v>
      </c>
      <c r="H7" s="906" t="s">
        <v>272</v>
      </c>
    </row>
    <row r="8" spans="2:9" customFormat="1" ht="12.6" customHeight="1" x14ac:dyDescent="0.3">
      <c r="B8" s="847"/>
      <c r="C8" s="907"/>
      <c r="D8" s="907"/>
      <c r="E8" s="907"/>
      <c r="F8" s="909"/>
      <c r="G8" s="909"/>
      <c r="H8" s="907"/>
    </row>
    <row r="9" spans="2:9" customFormat="1" ht="12.6" customHeight="1" x14ac:dyDescent="0.3">
      <c r="B9" s="847"/>
      <c r="C9" s="907"/>
      <c r="D9" s="907"/>
      <c r="E9" s="907"/>
      <c r="F9" s="909"/>
      <c r="G9" s="909"/>
      <c r="H9" s="907"/>
    </row>
    <row r="10" spans="2:9" customFormat="1" ht="16.2" customHeight="1" x14ac:dyDescent="0.3">
      <c r="B10" s="290" t="s">
        <v>8</v>
      </c>
      <c r="C10" s="813">
        <v>1826605.4363138622</v>
      </c>
      <c r="D10" s="813">
        <v>177038.04164657867</v>
      </c>
      <c r="E10" s="813">
        <v>5085855.5068211053</v>
      </c>
      <c r="F10" s="813">
        <v>1411865.12062162</v>
      </c>
      <c r="G10" s="813">
        <v>293129.91485683509</v>
      </c>
      <c r="H10" s="303">
        <v>8794494.0202600006</v>
      </c>
      <c r="I10" s="34"/>
    </row>
    <row r="11" spans="2:9" customFormat="1" ht="16.2" customHeight="1" x14ac:dyDescent="0.3">
      <c r="B11" s="290" t="s">
        <v>10</v>
      </c>
      <c r="C11" s="813">
        <v>6764.7960206570133</v>
      </c>
      <c r="D11" s="813">
        <v>17806.983961251379</v>
      </c>
      <c r="E11" s="813">
        <v>1612898.5020500009</v>
      </c>
      <c r="F11" s="813">
        <v>703566.47020636895</v>
      </c>
      <c r="G11" s="813">
        <v>18792.539633098386</v>
      </c>
      <c r="H11" s="303">
        <v>2359829.2918713768</v>
      </c>
      <c r="I11" s="34"/>
    </row>
    <row r="12" spans="2:9" customFormat="1" ht="16.2" customHeight="1" x14ac:dyDescent="0.3">
      <c r="B12" s="290" t="s">
        <v>12</v>
      </c>
      <c r="C12" s="813">
        <v>1112573</v>
      </c>
      <c r="D12" s="813">
        <v>155221</v>
      </c>
      <c r="E12" s="813">
        <v>4887990</v>
      </c>
      <c r="F12" s="813">
        <v>1342232</v>
      </c>
      <c r="G12" s="813">
        <v>539832</v>
      </c>
      <c r="H12" s="303">
        <v>8037848</v>
      </c>
      <c r="I12" s="34"/>
    </row>
    <row r="13" spans="2:9" customFormat="1" ht="16.2" customHeight="1" x14ac:dyDescent="0.3">
      <c r="B13" s="290" t="s">
        <v>14</v>
      </c>
      <c r="C13" s="813">
        <v>-72060.227089999986</v>
      </c>
      <c r="D13" s="813">
        <v>3696.2790600000021</v>
      </c>
      <c r="E13" s="813">
        <v>1662788.9255900001</v>
      </c>
      <c r="F13" s="813">
        <v>2994187.4033099995</v>
      </c>
      <c r="G13" s="813">
        <v>14279.199709999997</v>
      </c>
      <c r="H13" s="303">
        <v>4602891.5805799998</v>
      </c>
      <c r="I13" s="34"/>
    </row>
    <row r="14" spans="2:9" customFormat="1" ht="16.2" customHeight="1" x14ac:dyDescent="0.3">
      <c r="B14" s="290" t="s">
        <v>16</v>
      </c>
      <c r="C14" s="813">
        <v>19241.4928</v>
      </c>
      <c r="D14" s="813">
        <v>5123.9720900000002</v>
      </c>
      <c r="E14" s="813">
        <v>2358376.8465100001</v>
      </c>
      <c r="F14" s="813">
        <v>324944.18251000001</v>
      </c>
      <c r="G14" s="813">
        <v>129995.5768</v>
      </c>
      <c r="H14" s="303">
        <v>2837682.0707100001</v>
      </c>
      <c r="I14" s="34"/>
    </row>
    <row r="15" spans="2:9" customFormat="1" ht="16.2" customHeight="1" x14ac:dyDescent="0.3">
      <c r="B15" s="306" t="s">
        <v>18</v>
      </c>
      <c r="C15" s="813">
        <v>178891.94419278787</v>
      </c>
      <c r="D15" s="813">
        <v>59696.527826728183</v>
      </c>
      <c r="E15" s="813">
        <v>1967812.2253760111</v>
      </c>
      <c r="F15" s="813">
        <v>447938.33237407589</v>
      </c>
      <c r="G15" s="813">
        <v>69621.311586160475</v>
      </c>
      <c r="H15" s="303">
        <v>2723960.3413557638</v>
      </c>
      <c r="I15" s="34"/>
    </row>
    <row r="16" spans="2:9" customFormat="1" ht="16.2" customHeight="1" x14ac:dyDescent="0.3">
      <c r="B16" s="290" t="s">
        <v>20</v>
      </c>
      <c r="C16" s="813">
        <v>56795.325758214152</v>
      </c>
      <c r="D16" s="813">
        <v>15703.098161711918</v>
      </c>
      <c r="E16" s="813">
        <v>2438707.0078026317</v>
      </c>
      <c r="F16" s="813">
        <v>1141186.597321494</v>
      </c>
      <c r="G16" s="813">
        <v>51886.751606243968</v>
      </c>
      <c r="H16" s="303">
        <v>3704278.7806502958</v>
      </c>
      <c r="I16" s="34"/>
    </row>
    <row r="17" spans="2:9" customFormat="1" ht="16.2" customHeight="1" x14ac:dyDescent="0.3">
      <c r="B17" s="290" t="s">
        <v>22</v>
      </c>
      <c r="C17" s="813">
        <v>1278532.1037126889</v>
      </c>
      <c r="D17" s="813">
        <v>21176.586521245368</v>
      </c>
      <c r="E17" s="813">
        <v>4677212.1410840182</v>
      </c>
      <c r="F17" s="319">
        <v>145734.32528846283</v>
      </c>
      <c r="G17" s="813">
        <v>86764.24347358814</v>
      </c>
      <c r="H17" s="303">
        <v>6209419.4000800028</v>
      </c>
      <c r="I17" s="34"/>
    </row>
    <row r="18" spans="2:9" customFormat="1" ht="16.2" customHeight="1" x14ac:dyDescent="0.3">
      <c r="B18" s="290" t="s">
        <v>24</v>
      </c>
      <c r="C18" s="813">
        <v>9433.7416600000142</v>
      </c>
      <c r="D18" s="813">
        <v>-638.89243999999997</v>
      </c>
      <c r="E18" s="813">
        <v>212360.69905999998</v>
      </c>
      <c r="F18" s="813">
        <v>47580.841369999995</v>
      </c>
      <c r="G18" s="813">
        <v>-40910.332430000009</v>
      </c>
      <c r="H18" s="303">
        <v>227826.05721999996</v>
      </c>
      <c r="I18" s="34"/>
    </row>
    <row r="19" spans="2:9" customFormat="1" ht="16.2" customHeight="1" x14ac:dyDescent="0.3">
      <c r="B19" s="290" t="s">
        <v>26</v>
      </c>
      <c r="C19" s="813">
        <v>12103.606983899899</v>
      </c>
      <c r="D19" s="813">
        <v>5020.4088426437102</v>
      </c>
      <c r="E19" s="813">
        <v>1424373.9784346099</v>
      </c>
      <c r="F19" s="813">
        <v>213012.95788683501</v>
      </c>
      <c r="G19" s="813">
        <v>13839.248296633599</v>
      </c>
      <c r="H19" s="303">
        <v>1668350.2004446222</v>
      </c>
      <c r="I19" s="34"/>
    </row>
    <row r="20" spans="2:9" customFormat="1" ht="16.2" customHeight="1" x14ac:dyDescent="0.3">
      <c r="B20" s="290" t="s">
        <v>28</v>
      </c>
      <c r="C20" s="813">
        <v>56733.137040000023</v>
      </c>
      <c r="D20" s="813">
        <v>15995.430119999999</v>
      </c>
      <c r="E20" s="813">
        <v>2806418.1666199998</v>
      </c>
      <c r="F20" s="813">
        <v>0</v>
      </c>
      <c r="G20" s="813">
        <v>250560.89139999999</v>
      </c>
      <c r="H20" s="303">
        <v>3129707.62518</v>
      </c>
      <c r="I20" s="34"/>
    </row>
    <row r="21" spans="2:9" customFormat="1" ht="16.2" customHeight="1" x14ac:dyDescent="0.3">
      <c r="B21" s="290" t="s">
        <v>30</v>
      </c>
      <c r="C21" s="813">
        <v>7281.1254900000004</v>
      </c>
      <c r="D21" s="305">
        <v>102.47100999999998</v>
      </c>
      <c r="E21" s="813">
        <v>676938.79489999998</v>
      </c>
      <c r="F21" s="813">
        <v>150600.06586999999</v>
      </c>
      <c r="G21" s="813">
        <v>37921.745660000015</v>
      </c>
      <c r="H21" s="303">
        <v>872844.20292999991</v>
      </c>
      <c r="I21" s="34"/>
    </row>
    <row r="22" spans="2:9" customFormat="1" ht="16.2" customHeight="1" x14ac:dyDescent="0.3">
      <c r="B22" s="290" t="s">
        <v>32</v>
      </c>
      <c r="C22" s="813">
        <v>96701.535730870353</v>
      </c>
      <c r="D22" s="813">
        <v>69344.857842559912</v>
      </c>
      <c r="E22" s="813">
        <v>6808993.7913800478</v>
      </c>
      <c r="F22" s="813">
        <v>2795620.4111784408</v>
      </c>
      <c r="G22" s="813">
        <v>736670.90065060277</v>
      </c>
      <c r="H22" s="303">
        <v>10507331.496782523</v>
      </c>
      <c r="I22" s="34"/>
    </row>
    <row r="23" spans="2:9" customFormat="1" ht="16.2" customHeight="1" x14ac:dyDescent="0.3">
      <c r="B23" s="290" t="s">
        <v>34</v>
      </c>
      <c r="C23" s="813">
        <v>9352.3624999999993</v>
      </c>
      <c r="D23" s="814">
        <v>0</v>
      </c>
      <c r="E23" s="813">
        <v>108153.40253000001</v>
      </c>
      <c r="F23" s="813">
        <v>6564391.8013900006</v>
      </c>
      <c r="G23" s="813">
        <v>-13663.88622</v>
      </c>
      <c r="H23" s="303">
        <v>6668233.6802000012</v>
      </c>
      <c r="I23" s="34"/>
    </row>
    <row r="24" spans="2:9" customFormat="1" ht="16.2" customHeight="1" x14ac:dyDescent="0.3">
      <c r="B24" s="307" t="s">
        <v>194</v>
      </c>
      <c r="C24" s="304">
        <v>4598949.3811129807</v>
      </c>
      <c r="D24" s="304">
        <v>545286.76464271906</v>
      </c>
      <c r="E24" s="304">
        <v>36728879.988158427</v>
      </c>
      <c r="F24" s="304">
        <v>18282860.509327296</v>
      </c>
      <c r="G24" s="304">
        <v>2188720.105023162</v>
      </c>
      <c r="H24" s="303">
        <v>62344696.748264581</v>
      </c>
      <c r="I24" s="34"/>
    </row>
    <row r="25" spans="2:9" customFormat="1" ht="16.2" customHeight="1" x14ac:dyDescent="0.3">
      <c r="B25" s="307" t="s">
        <v>107</v>
      </c>
      <c r="C25" s="304">
        <v>0</v>
      </c>
      <c r="D25" s="304">
        <v>0</v>
      </c>
      <c r="E25" s="304">
        <v>0</v>
      </c>
      <c r="F25" s="304">
        <v>0</v>
      </c>
      <c r="G25" s="304">
        <v>0</v>
      </c>
      <c r="H25" s="303">
        <v>450912.36043</v>
      </c>
      <c r="I25" s="34"/>
    </row>
    <row r="26" spans="2:9" customFormat="1" ht="16.2" customHeight="1" x14ac:dyDescent="0.3">
      <c r="B26" s="307" t="s">
        <v>93</v>
      </c>
      <c r="C26" s="304">
        <v>4598949.3811129807</v>
      </c>
      <c r="D26" s="304">
        <v>545286.76464271906</v>
      </c>
      <c r="E26" s="304">
        <v>36728879.988158427</v>
      </c>
      <c r="F26" s="304">
        <v>18282860.509327296</v>
      </c>
      <c r="G26" s="304">
        <v>2188720.105023162</v>
      </c>
      <c r="H26" s="304">
        <v>62795609.108694583</v>
      </c>
      <c r="I26" s="34"/>
    </row>
    <row r="27" spans="2:9" customFormat="1" ht="12.6" customHeight="1" x14ac:dyDescent="0.3">
      <c r="B27" s="140"/>
      <c r="C27" s="156"/>
      <c r="D27" s="156"/>
      <c r="E27" s="156"/>
      <c r="F27" s="156"/>
      <c r="G27" s="156"/>
      <c r="H27" s="156"/>
    </row>
    <row r="28" spans="2:9" customFormat="1" ht="12.6" customHeight="1" x14ac:dyDescent="0.3">
      <c r="B28" s="881" t="s">
        <v>317</v>
      </c>
      <c r="C28" s="881"/>
      <c r="D28" s="881"/>
      <c r="E28" s="881"/>
      <c r="F28" s="881"/>
      <c r="G28" s="881"/>
      <c r="H28" s="126"/>
    </row>
    <row r="29" spans="2:9" customFormat="1" ht="12.6" customHeight="1" thickBot="1" x14ac:dyDescent="0.35">
      <c r="B29" s="140"/>
      <c r="C29" s="135"/>
      <c r="D29" s="135"/>
      <c r="E29" s="135"/>
      <c r="F29" s="135"/>
      <c r="G29" s="882" t="s">
        <v>218</v>
      </c>
      <c r="H29" s="882"/>
    </row>
    <row r="30" spans="2:9" customFormat="1" ht="12.6" customHeight="1" x14ac:dyDescent="0.3">
      <c r="B30" s="846" t="s">
        <v>250</v>
      </c>
      <c r="C30" s="906" t="s">
        <v>268</v>
      </c>
      <c r="D30" s="906" t="s">
        <v>314</v>
      </c>
      <c r="E30" s="906" t="s">
        <v>270</v>
      </c>
      <c r="F30" s="908" t="s">
        <v>315</v>
      </c>
      <c r="G30" s="908" t="s">
        <v>316</v>
      </c>
      <c r="H30" s="906" t="s">
        <v>272</v>
      </c>
    </row>
    <row r="31" spans="2:9" customFormat="1" ht="12.6" customHeight="1" x14ac:dyDescent="0.3">
      <c r="B31" s="847"/>
      <c r="C31" s="907"/>
      <c r="D31" s="907"/>
      <c r="E31" s="907"/>
      <c r="F31" s="909"/>
      <c r="G31" s="909"/>
      <c r="H31" s="907"/>
    </row>
    <row r="32" spans="2:9" customFormat="1" ht="12.6" customHeight="1" x14ac:dyDescent="0.3">
      <c r="B32" s="847"/>
      <c r="C32" s="907"/>
      <c r="D32" s="907"/>
      <c r="E32" s="907"/>
      <c r="F32" s="909"/>
      <c r="G32" s="909"/>
      <c r="H32" s="907"/>
    </row>
    <row r="33" spans="2:9" customFormat="1" ht="18" customHeight="1" x14ac:dyDescent="0.3">
      <c r="B33" s="290" t="s">
        <v>8</v>
      </c>
      <c r="C33" s="813">
        <v>934551.18560338044</v>
      </c>
      <c r="D33" s="813">
        <v>119622.22258566524</v>
      </c>
      <c r="E33" s="813">
        <v>4866681.1469597733</v>
      </c>
      <c r="F33" s="813">
        <v>2106938.6957235555</v>
      </c>
      <c r="G33" s="813">
        <v>462383.33836762526</v>
      </c>
      <c r="H33" s="303">
        <v>8490176.5892400015</v>
      </c>
      <c r="I33" s="34"/>
    </row>
    <row r="34" spans="2:9" customFormat="1" ht="18" customHeight="1" x14ac:dyDescent="0.3">
      <c r="B34" s="290" t="s">
        <v>10</v>
      </c>
      <c r="C34" s="813">
        <v>32155.497548006388</v>
      </c>
      <c r="D34" s="813">
        <v>15057.403234997057</v>
      </c>
      <c r="E34" s="813">
        <v>1280528.1708400007</v>
      </c>
      <c r="F34" s="813">
        <v>578274.15419999696</v>
      </c>
      <c r="G34" s="813">
        <v>78972.209367135481</v>
      </c>
      <c r="H34" s="303">
        <v>1984987.4351901368</v>
      </c>
      <c r="I34" s="34"/>
    </row>
    <row r="35" spans="2:9" customFormat="1" ht="18" customHeight="1" x14ac:dyDescent="0.3">
      <c r="B35" s="290" t="s">
        <v>12</v>
      </c>
      <c r="C35" s="813">
        <v>1146164.4792978</v>
      </c>
      <c r="D35" s="813">
        <v>144726.29188020001</v>
      </c>
      <c r="E35" s="813">
        <v>4692968.8521808023</v>
      </c>
      <c r="F35" s="813">
        <v>1545741.6930861857</v>
      </c>
      <c r="G35" s="813">
        <v>710373.84441999998</v>
      </c>
      <c r="H35" s="303">
        <v>8239975.1608649874</v>
      </c>
      <c r="I35" s="34"/>
    </row>
    <row r="36" spans="2:9" customFormat="1" ht="18" customHeight="1" x14ac:dyDescent="0.3">
      <c r="B36" s="290" t="s">
        <v>14</v>
      </c>
      <c r="C36" s="813">
        <v>59502.283880000017</v>
      </c>
      <c r="D36" s="813">
        <v>842.36791000000176</v>
      </c>
      <c r="E36" s="813">
        <v>1587214.44502</v>
      </c>
      <c r="F36" s="813">
        <v>2165890.3250000002</v>
      </c>
      <c r="G36" s="813">
        <v>43407.751260000012</v>
      </c>
      <c r="H36" s="303">
        <v>3856857.17307</v>
      </c>
      <c r="I36" s="34"/>
    </row>
    <row r="37" spans="2:9" customFormat="1" ht="18" customHeight="1" x14ac:dyDescent="0.3">
      <c r="B37" s="290" t="s">
        <v>16</v>
      </c>
      <c r="C37" s="813">
        <v>47038.785329999999</v>
      </c>
      <c r="D37" s="813">
        <v>4411.8021200000003</v>
      </c>
      <c r="E37" s="813">
        <v>3075726.9246382578</v>
      </c>
      <c r="F37" s="813">
        <v>249711.99736000001</v>
      </c>
      <c r="G37" s="813">
        <v>209620.55976999999</v>
      </c>
      <c r="H37" s="303">
        <v>3586510.0692182579</v>
      </c>
      <c r="I37" s="34"/>
    </row>
    <row r="38" spans="2:9" customFormat="1" ht="18" customHeight="1" x14ac:dyDescent="0.3">
      <c r="B38" s="306" t="s">
        <v>18</v>
      </c>
      <c r="C38" s="813">
        <v>100896.36462169472</v>
      </c>
      <c r="D38" s="813">
        <v>77471.505340114774</v>
      </c>
      <c r="E38" s="813">
        <v>2686884.4021290177</v>
      </c>
      <c r="F38" s="813">
        <v>1501454.5185278312</v>
      </c>
      <c r="G38" s="813">
        <v>118181.18897120783</v>
      </c>
      <c r="H38" s="303">
        <v>4484887.9795898655</v>
      </c>
      <c r="I38" s="34"/>
    </row>
    <row r="39" spans="2:9" customFormat="1" ht="18" customHeight="1" x14ac:dyDescent="0.3">
      <c r="B39" s="290" t="s">
        <v>20</v>
      </c>
      <c r="C39" s="813">
        <v>-6918.3985453071364</v>
      </c>
      <c r="D39" s="813">
        <v>8426.8872333644031</v>
      </c>
      <c r="E39" s="813">
        <v>2668196.4963378492</v>
      </c>
      <c r="F39" s="813">
        <v>1299166.5152763485</v>
      </c>
      <c r="G39" s="813">
        <v>21242.295944387486</v>
      </c>
      <c r="H39" s="303">
        <v>3990113.7962466427</v>
      </c>
      <c r="I39" s="34"/>
    </row>
    <row r="40" spans="2:9" customFormat="1" ht="18" customHeight="1" x14ac:dyDescent="0.3">
      <c r="B40" s="290" t="s">
        <v>22</v>
      </c>
      <c r="C40" s="813">
        <v>551754.5740299999</v>
      </c>
      <c r="D40" s="813">
        <v>12837.57944</v>
      </c>
      <c r="E40" s="813">
        <v>4409961.7825799994</v>
      </c>
      <c r="F40" s="319">
        <v>71038.188389999996</v>
      </c>
      <c r="G40" s="813">
        <v>179713.60826000001</v>
      </c>
      <c r="H40" s="303">
        <v>5225305.7326999996</v>
      </c>
      <c r="I40" s="34"/>
    </row>
    <row r="41" spans="2:9" customFormat="1" ht="18" customHeight="1" x14ac:dyDescent="0.3">
      <c r="B41" s="290" t="s">
        <v>24</v>
      </c>
      <c r="C41" s="813">
        <v>6713.716550000001</v>
      </c>
      <c r="D41" s="813">
        <v>-1228.5817100000002</v>
      </c>
      <c r="E41" s="813">
        <v>260748.69757999998</v>
      </c>
      <c r="F41" s="813">
        <v>36711.25935</v>
      </c>
      <c r="G41" s="813">
        <v>78099.485759999996</v>
      </c>
      <c r="H41" s="303">
        <v>381044.57753000001</v>
      </c>
      <c r="I41" s="34"/>
    </row>
    <row r="42" spans="2:9" customFormat="1" ht="18" customHeight="1" x14ac:dyDescent="0.3">
      <c r="B42" s="290" t="s">
        <v>26</v>
      </c>
      <c r="C42" s="813">
        <v>1838.1675159940401</v>
      </c>
      <c r="D42" s="813">
        <v>2598.1694250836299</v>
      </c>
      <c r="E42" s="813">
        <v>1281643.0413345599</v>
      </c>
      <c r="F42" s="813">
        <v>122749.291237214</v>
      </c>
      <c r="G42" s="813">
        <v>43923.466140949698</v>
      </c>
      <c r="H42" s="303">
        <v>1452752.1356538013</v>
      </c>
      <c r="I42" s="34"/>
    </row>
    <row r="43" spans="2:9" customFormat="1" ht="18" customHeight="1" x14ac:dyDescent="0.3">
      <c r="B43" s="290" t="s">
        <v>28</v>
      </c>
      <c r="C43" s="813">
        <v>13077.422970000001</v>
      </c>
      <c r="D43" s="813">
        <v>4153.5680300000022</v>
      </c>
      <c r="E43" s="813">
        <v>2891545.0550000002</v>
      </c>
      <c r="F43" s="813">
        <v>69769.601635922998</v>
      </c>
      <c r="G43" s="813">
        <v>147159.42736407701</v>
      </c>
      <c r="H43" s="303">
        <v>3125705.0750000002</v>
      </c>
      <c r="I43" s="34"/>
    </row>
    <row r="44" spans="2:9" customFormat="1" ht="18" customHeight="1" x14ac:dyDescent="0.3">
      <c r="B44" s="290" t="s">
        <v>30</v>
      </c>
      <c r="C44" s="813">
        <v>3457.8484100000005</v>
      </c>
      <c r="D44" s="305">
        <v>1126.5181699999998</v>
      </c>
      <c r="E44" s="813">
        <v>433059.60350000003</v>
      </c>
      <c r="F44" s="813">
        <v>24787.013330000002</v>
      </c>
      <c r="G44" s="813">
        <v>50438.458049999994</v>
      </c>
      <c r="H44" s="303">
        <v>512869.44146</v>
      </c>
      <c r="I44" s="34"/>
    </row>
    <row r="45" spans="2:9" customFormat="1" ht="18" customHeight="1" x14ac:dyDescent="0.3">
      <c r="B45" s="290" t="s">
        <v>32</v>
      </c>
      <c r="C45" s="813">
        <v>197631.55383968371</v>
      </c>
      <c r="D45" s="813">
        <v>75170.63854307335</v>
      </c>
      <c r="E45" s="813">
        <v>7195031.5229753396</v>
      </c>
      <c r="F45" s="813">
        <v>1854470.0281356669</v>
      </c>
      <c r="G45" s="813">
        <v>695387.20622877788</v>
      </c>
      <c r="H45" s="303">
        <v>10017690.949722541</v>
      </c>
      <c r="I45" s="34"/>
    </row>
    <row r="46" spans="2:9" customFormat="1" ht="18" customHeight="1" x14ac:dyDescent="0.3">
      <c r="B46" s="290" t="s">
        <v>34</v>
      </c>
      <c r="C46" s="813">
        <v>404.70254999999997</v>
      </c>
      <c r="D46" s="814">
        <v>0</v>
      </c>
      <c r="E46" s="813">
        <v>152174.40943</v>
      </c>
      <c r="F46" s="813">
        <v>6690740.6736500012</v>
      </c>
      <c r="G46" s="813">
        <v>3365.8722899999993</v>
      </c>
      <c r="H46" s="303">
        <v>6846685.6579200011</v>
      </c>
      <c r="I46" s="34"/>
    </row>
    <row r="47" spans="2:9" customFormat="1" ht="18" customHeight="1" x14ac:dyDescent="0.3">
      <c r="B47" s="307" t="s">
        <v>194</v>
      </c>
      <c r="C47" s="304">
        <v>3088268.1836012518</v>
      </c>
      <c r="D47" s="304">
        <v>465216.37220249849</v>
      </c>
      <c r="E47" s="304">
        <v>37482364.550505593</v>
      </c>
      <c r="F47" s="304">
        <v>18317443.954902723</v>
      </c>
      <c r="G47" s="304">
        <v>2842268.7121941606</v>
      </c>
      <c r="H47" s="303">
        <v>62195561.77340623</v>
      </c>
      <c r="I47" s="34"/>
    </row>
    <row r="48" spans="2:9" customFormat="1" ht="18" customHeight="1" x14ac:dyDescent="0.3">
      <c r="B48" s="307" t="s">
        <v>107</v>
      </c>
      <c r="C48" s="304">
        <v>0</v>
      </c>
      <c r="D48" s="304">
        <v>0</v>
      </c>
      <c r="E48" s="304">
        <v>0</v>
      </c>
      <c r="F48" s="304">
        <v>0</v>
      </c>
      <c r="G48" s="304">
        <v>0</v>
      </c>
      <c r="H48" s="303">
        <v>66862.196989999997</v>
      </c>
      <c r="I48" s="34"/>
    </row>
    <row r="49" spans="2:9" customFormat="1" ht="18" customHeight="1" x14ac:dyDescent="0.3">
      <c r="B49" s="307" t="s">
        <v>93</v>
      </c>
      <c r="C49" s="304">
        <v>3088268.1836012518</v>
      </c>
      <c r="D49" s="304">
        <v>465216.37220249849</v>
      </c>
      <c r="E49" s="304">
        <v>37482364.550505593</v>
      </c>
      <c r="F49" s="304">
        <v>18317443.954902723</v>
      </c>
      <c r="G49" s="304">
        <v>2842268.7121941606</v>
      </c>
      <c r="H49" s="304">
        <v>62262423.970396228</v>
      </c>
      <c r="I49" s="34"/>
    </row>
    <row r="50" spans="2:9" customFormat="1" ht="12.6" customHeight="1" x14ac:dyDescent="0.3"/>
    <row r="51" spans="2:9" customFormat="1" ht="12.6" customHeight="1" x14ac:dyDescent="0.3"/>
    <row r="52" spans="2:9" customFormat="1" ht="12.6" customHeight="1" x14ac:dyDescent="0.3">
      <c r="B52" s="881" t="s">
        <v>318</v>
      </c>
      <c r="C52" s="881"/>
      <c r="D52" s="881"/>
      <c r="E52" s="881"/>
      <c r="F52" s="881"/>
      <c r="G52" s="881"/>
      <c r="H52" s="126"/>
    </row>
    <row r="53" spans="2:9" customFormat="1" ht="12.6" customHeight="1" thickBot="1" x14ac:dyDescent="0.35">
      <c r="B53" s="140"/>
      <c r="C53" s="135"/>
      <c r="D53" s="135"/>
      <c r="E53" s="135"/>
      <c r="F53" s="135"/>
      <c r="G53" s="910" t="s">
        <v>218</v>
      </c>
      <c r="H53" s="910"/>
    </row>
    <row r="54" spans="2:9" customFormat="1" ht="12.6" customHeight="1" x14ac:dyDescent="0.3">
      <c r="B54" s="846" t="s">
        <v>250</v>
      </c>
      <c r="C54" s="906" t="s">
        <v>268</v>
      </c>
      <c r="D54" s="906" t="s">
        <v>314</v>
      </c>
      <c r="E54" s="906" t="s">
        <v>270</v>
      </c>
      <c r="F54" s="908" t="s">
        <v>315</v>
      </c>
      <c r="G54" s="908" t="s">
        <v>316</v>
      </c>
      <c r="H54" s="906" t="s">
        <v>272</v>
      </c>
    </row>
    <row r="55" spans="2:9" customFormat="1" ht="12.6" customHeight="1" x14ac:dyDescent="0.3">
      <c r="B55" s="847"/>
      <c r="C55" s="907"/>
      <c r="D55" s="907"/>
      <c r="E55" s="907"/>
      <c r="F55" s="909"/>
      <c r="G55" s="909"/>
      <c r="H55" s="907"/>
    </row>
    <row r="56" spans="2:9" customFormat="1" ht="12.6" customHeight="1" x14ac:dyDescent="0.3">
      <c r="B56" s="847"/>
      <c r="C56" s="907"/>
      <c r="D56" s="907"/>
      <c r="E56" s="907"/>
      <c r="F56" s="909"/>
      <c r="G56" s="909"/>
      <c r="H56" s="907"/>
    </row>
    <row r="57" spans="2:9" customFormat="1" ht="18" customHeight="1" x14ac:dyDescent="0.3">
      <c r="B57" s="289" t="s">
        <v>8</v>
      </c>
      <c r="C57" s="621">
        <v>976678.09474622086</v>
      </c>
      <c r="D57" s="621">
        <v>26892.649279947509</v>
      </c>
      <c r="E57" s="621">
        <v>5254613.3746553212</v>
      </c>
      <c r="F57" s="621">
        <v>1809843.5349597512</v>
      </c>
      <c r="G57" s="621">
        <v>234498.44353875899</v>
      </c>
      <c r="H57" s="309">
        <f>C57+D57+E57+F57+G57</f>
        <v>8302526.0971799996</v>
      </c>
    </row>
    <row r="58" spans="2:9" customFormat="1" ht="18" customHeight="1" x14ac:dyDescent="0.3">
      <c r="B58" s="289" t="s">
        <v>10</v>
      </c>
      <c r="C58" s="621">
        <v>35272.436787311803</v>
      </c>
      <c r="D58" s="621">
        <v>10559.644972305265</v>
      </c>
      <c r="E58" s="621">
        <v>822718.67552000016</v>
      </c>
      <c r="F58" s="621">
        <v>415036.27296999999</v>
      </c>
      <c r="G58" s="621">
        <v>47199.467248991903</v>
      </c>
      <c r="H58" s="309">
        <f>C58+D58+E58+F58+G58</f>
        <v>1330786.4974986091</v>
      </c>
    </row>
    <row r="59" spans="2:9" customFormat="1" ht="18" customHeight="1" x14ac:dyDescent="0.3">
      <c r="B59" s="289" t="s">
        <v>12</v>
      </c>
      <c r="C59" s="621">
        <v>617940.08100000001</v>
      </c>
      <c r="D59" s="621">
        <v>171966.18900000004</v>
      </c>
      <c r="E59" s="621">
        <v>4613631.585</v>
      </c>
      <c r="F59" s="621">
        <v>1825364.17</v>
      </c>
      <c r="G59" s="621">
        <v>601380.96100000001</v>
      </c>
      <c r="H59" s="309">
        <f t="shared" ref="H59:H70" si="0">C59+D59+E59+F59+G59</f>
        <v>7830282.9860000005</v>
      </c>
    </row>
    <row r="60" spans="2:9" customFormat="1" ht="18" customHeight="1" x14ac:dyDescent="0.3">
      <c r="B60" s="289" t="s">
        <v>14</v>
      </c>
      <c r="C60" s="621">
        <v>22554.927959999994</v>
      </c>
      <c r="D60" s="621">
        <v>5384.6515400000008</v>
      </c>
      <c r="E60" s="621">
        <v>1446319.5448799999</v>
      </c>
      <c r="F60" s="621">
        <v>1266801.9114099999</v>
      </c>
      <c r="G60" s="621">
        <v>15374.926449999988</v>
      </c>
      <c r="H60" s="309">
        <f t="shared" si="0"/>
        <v>2756435.9622400003</v>
      </c>
    </row>
    <row r="61" spans="2:9" customFormat="1" ht="18" customHeight="1" x14ac:dyDescent="0.3">
      <c r="B61" s="289" t="s">
        <v>16</v>
      </c>
      <c r="C61" s="621">
        <v>7236.0739638966988</v>
      </c>
      <c r="D61" s="621">
        <v>2685.3679175216694</v>
      </c>
      <c r="E61" s="621">
        <v>2310008.4431928461</v>
      </c>
      <c r="F61" s="621">
        <v>204544.37252999999</v>
      </c>
      <c r="G61" s="621">
        <v>74258.243223301295</v>
      </c>
      <c r="H61" s="309">
        <f t="shared" si="0"/>
        <v>2598732.5008275653</v>
      </c>
    </row>
    <row r="62" spans="2:9" customFormat="1" ht="18" customHeight="1" x14ac:dyDescent="0.3">
      <c r="B62" s="283" t="s">
        <v>18</v>
      </c>
      <c r="C62" s="621">
        <v>101887.31771427923</v>
      </c>
      <c r="D62" s="621">
        <v>65317.515940125202</v>
      </c>
      <c r="E62" s="621">
        <v>2908255.50872715</v>
      </c>
      <c r="F62" s="621">
        <v>1957147.4598590331</v>
      </c>
      <c r="G62" s="621">
        <v>106293.2576231425</v>
      </c>
      <c r="H62" s="309">
        <f t="shared" si="0"/>
        <v>5138901.0598637303</v>
      </c>
    </row>
    <row r="63" spans="2:9" customFormat="1" ht="18" customHeight="1" x14ac:dyDescent="0.3">
      <c r="B63" s="289" t="s">
        <v>20</v>
      </c>
      <c r="C63" s="621">
        <v>45491.53672922089</v>
      </c>
      <c r="D63" s="621">
        <v>11396.601208543139</v>
      </c>
      <c r="E63" s="621">
        <v>2537772.302043343</v>
      </c>
      <c r="F63" s="621">
        <v>816902.89990465774</v>
      </c>
      <c r="G63" s="621">
        <v>-1626.8765104960767</v>
      </c>
      <c r="H63" s="309">
        <f t="shared" si="0"/>
        <v>3409936.4633752685</v>
      </c>
    </row>
    <row r="64" spans="2:9" customFormat="1" ht="18" customHeight="1" x14ac:dyDescent="0.3">
      <c r="B64" s="289" t="s">
        <v>22</v>
      </c>
      <c r="C64" s="621">
        <v>271159.75018999999</v>
      </c>
      <c r="D64" s="621">
        <v>8365.3251500000006</v>
      </c>
      <c r="E64" s="621">
        <v>3338671.87366</v>
      </c>
      <c r="F64" s="320">
        <v>0</v>
      </c>
      <c r="G64" s="621">
        <v>29897.858520000002</v>
      </c>
      <c r="H64" s="309">
        <f t="shared" si="0"/>
        <v>3648094.8075199998</v>
      </c>
    </row>
    <row r="65" spans="2:8" customFormat="1" ht="18" customHeight="1" x14ac:dyDescent="0.3">
      <c r="B65" s="289" t="s">
        <v>24</v>
      </c>
      <c r="C65" s="621">
        <v>2216.9617999999991</v>
      </c>
      <c r="D65" s="621">
        <v>2912.3530300000002</v>
      </c>
      <c r="E65" s="621">
        <v>236604.66277999998</v>
      </c>
      <c r="F65" s="621">
        <v>19229.617259999999</v>
      </c>
      <c r="G65" s="621">
        <v>40175.335550000003</v>
      </c>
      <c r="H65" s="309">
        <f t="shared" si="0"/>
        <v>301138.93041999999</v>
      </c>
    </row>
    <row r="66" spans="2:8" customFormat="1" ht="18" customHeight="1" x14ac:dyDescent="0.3">
      <c r="B66" s="289" t="s">
        <v>26</v>
      </c>
      <c r="C66" s="621">
        <v>12764.798623778304</v>
      </c>
      <c r="D66" s="621">
        <v>4913.1068791064299</v>
      </c>
      <c r="E66" s="621">
        <v>986005.95965327497</v>
      </c>
      <c r="F66" s="621">
        <v>84066.280377879375</v>
      </c>
      <c r="G66" s="621">
        <v>10269.685078392446</v>
      </c>
      <c r="H66" s="309">
        <f t="shared" si="0"/>
        <v>1098019.8306124315</v>
      </c>
    </row>
    <row r="67" spans="2:8" customFormat="1" ht="18" customHeight="1" x14ac:dyDescent="0.3">
      <c r="B67" s="289" t="s">
        <v>28</v>
      </c>
      <c r="C67" s="621">
        <v>17806.163</v>
      </c>
      <c r="D67" s="621">
        <v>3880.7799999999984</v>
      </c>
      <c r="E67" s="621">
        <v>3320354.7</v>
      </c>
      <c r="F67" s="621">
        <v>215615</v>
      </c>
      <c r="G67" s="621">
        <v>80635.674999999988</v>
      </c>
      <c r="H67" s="309">
        <f t="shared" si="0"/>
        <v>3638292.318</v>
      </c>
    </row>
    <row r="68" spans="2:8" customFormat="1" ht="18" customHeight="1" x14ac:dyDescent="0.3">
      <c r="B68" s="289" t="s">
        <v>30</v>
      </c>
      <c r="C68" s="621">
        <v>3148.8188968474678</v>
      </c>
      <c r="D68" s="310">
        <v>0</v>
      </c>
      <c r="E68" s="621">
        <v>185498.51103441988</v>
      </c>
      <c r="F68" s="621">
        <v>0</v>
      </c>
      <c r="G68" s="621">
        <v>41170.315701303589</v>
      </c>
      <c r="H68" s="309">
        <f t="shared" si="0"/>
        <v>229817.64563257093</v>
      </c>
    </row>
    <row r="69" spans="2:8" customFormat="1" ht="18" customHeight="1" x14ac:dyDescent="0.3">
      <c r="B69" s="289" t="s">
        <v>32</v>
      </c>
      <c r="C69" s="621">
        <v>44653.695831704405</v>
      </c>
      <c r="D69" s="621">
        <v>107681.22674009854</v>
      </c>
      <c r="E69" s="621">
        <v>7211568.4712054636</v>
      </c>
      <c r="F69" s="621">
        <v>2779634.7667537611</v>
      </c>
      <c r="G69" s="621">
        <v>382242.55617670249</v>
      </c>
      <c r="H69" s="309">
        <f t="shared" si="0"/>
        <v>10525780.716707729</v>
      </c>
    </row>
    <row r="70" spans="2:8" customFormat="1" ht="18" customHeight="1" x14ac:dyDescent="0.3">
      <c r="B70" s="289" t="s">
        <v>34</v>
      </c>
      <c r="C70" s="621">
        <v>1385.08392</v>
      </c>
      <c r="D70" s="500">
        <v>0</v>
      </c>
      <c r="E70" s="621">
        <v>216790.57788999999</v>
      </c>
      <c r="F70" s="621">
        <v>8961815.1107822806</v>
      </c>
      <c r="G70" s="621">
        <v>98094.543940000003</v>
      </c>
      <c r="H70" s="309">
        <f t="shared" si="0"/>
        <v>9278085.3165322803</v>
      </c>
    </row>
    <row r="71" spans="2:8" customFormat="1" ht="18" customHeight="1" x14ac:dyDescent="0.3">
      <c r="B71" s="285" t="s">
        <v>194</v>
      </c>
      <c r="C71" s="311">
        <f>SUM(C57:C70)</f>
        <v>2160195.7411632598</v>
      </c>
      <c r="D71" s="311">
        <f>SUM(D57:D70)</f>
        <v>421955.41165764775</v>
      </c>
      <c r="E71" s="311">
        <f>SUM(E57:E70)</f>
        <v>35388814.190241814</v>
      </c>
      <c r="F71" s="311">
        <f>SUM(F57:F70)</f>
        <v>20356001.396807365</v>
      </c>
      <c r="G71" s="311">
        <f>SUM(G57:G70)</f>
        <v>1759864.3925400972</v>
      </c>
      <c r="H71" s="309">
        <f>C71+D71+E71+F71+G71</f>
        <v>60086831.132410184</v>
      </c>
    </row>
    <row r="72" spans="2:8" customFormat="1" ht="18" customHeight="1" x14ac:dyDescent="0.3">
      <c r="B72" s="285" t="s">
        <v>107</v>
      </c>
      <c r="C72" s="311"/>
      <c r="D72" s="311"/>
      <c r="E72" s="311"/>
      <c r="F72" s="311"/>
      <c r="G72" s="311"/>
      <c r="H72" s="309">
        <v>1319977.20417</v>
      </c>
    </row>
    <row r="73" spans="2:8" ht="18" customHeight="1" x14ac:dyDescent="0.3">
      <c r="B73" s="285" t="s">
        <v>93</v>
      </c>
      <c r="C73" s="311">
        <f t="shared" ref="C73:H73" si="1">C71+C72</f>
        <v>2160195.7411632598</v>
      </c>
      <c r="D73" s="311">
        <f t="shared" si="1"/>
        <v>421955.41165764775</v>
      </c>
      <c r="E73" s="311">
        <f t="shared" si="1"/>
        <v>35388814.190241814</v>
      </c>
      <c r="F73" s="311">
        <f t="shared" si="1"/>
        <v>20356001.396807365</v>
      </c>
      <c r="G73" s="311">
        <f t="shared" si="1"/>
        <v>1759864.3925400972</v>
      </c>
      <c r="H73" s="311">
        <f t="shared" si="1"/>
        <v>61406808.336580187</v>
      </c>
    </row>
    <row r="74" spans="2:8" x14ac:dyDescent="0.3">
      <c r="B74" s="140"/>
      <c r="C74" s="140"/>
      <c r="D74" s="140"/>
      <c r="E74" s="140"/>
      <c r="F74" s="140"/>
      <c r="G74" s="140"/>
      <c r="H74" s="163"/>
    </row>
    <row r="75" spans="2:8" x14ac:dyDescent="0.3">
      <c r="B75" s="140"/>
      <c r="C75" s="140"/>
      <c r="D75" s="140"/>
      <c r="E75" s="140"/>
      <c r="F75" s="140"/>
      <c r="G75" s="140"/>
      <c r="H75" s="163"/>
    </row>
    <row r="76" spans="2:8" x14ac:dyDescent="0.3">
      <c r="B76" s="881" t="s">
        <v>319</v>
      </c>
      <c r="C76" s="881"/>
      <c r="D76" s="881"/>
      <c r="E76" s="881"/>
      <c r="F76" s="881"/>
      <c r="G76" s="881"/>
    </row>
    <row r="77" spans="2:8" ht="13.8" thickBot="1" x14ac:dyDescent="0.35">
      <c r="B77" s="140"/>
      <c r="G77" s="910" t="s">
        <v>218</v>
      </c>
      <c r="H77" s="910"/>
    </row>
    <row r="78" spans="2:8" x14ac:dyDescent="0.3">
      <c r="B78" s="846" t="s">
        <v>250</v>
      </c>
      <c r="C78" s="906" t="s">
        <v>268</v>
      </c>
      <c r="D78" s="906" t="s">
        <v>314</v>
      </c>
      <c r="E78" s="906" t="s">
        <v>270</v>
      </c>
      <c r="F78" s="908" t="s">
        <v>315</v>
      </c>
      <c r="G78" s="908" t="s">
        <v>316</v>
      </c>
      <c r="H78" s="906" t="s">
        <v>272</v>
      </c>
    </row>
    <row r="79" spans="2:8" x14ac:dyDescent="0.3">
      <c r="B79" s="847"/>
      <c r="C79" s="907"/>
      <c r="D79" s="907"/>
      <c r="E79" s="907"/>
      <c r="F79" s="909"/>
      <c r="G79" s="909"/>
      <c r="H79" s="907"/>
    </row>
    <row r="80" spans="2:8" x14ac:dyDescent="0.3">
      <c r="B80" s="847"/>
      <c r="C80" s="907"/>
      <c r="D80" s="907"/>
      <c r="E80" s="907"/>
      <c r="F80" s="909"/>
      <c r="G80" s="909"/>
      <c r="H80" s="907"/>
    </row>
    <row r="81" spans="2:9" ht="18" customHeight="1" x14ac:dyDescent="0.3">
      <c r="B81" s="289" t="s">
        <v>8</v>
      </c>
      <c r="C81" s="621">
        <v>996836.47070513363</v>
      </c>
      <c r="D81" s="621">
        <v>203626.16415743975</v>
      </c>
      <c r="E81" s="621">
        <v>3467073.8783741472</v>
      </c>
      <c r="F81" s="621">
        <v>850150</v>
      </c>
      <c r="G81" s="621">
        <v>-5512.198740262399</v>
      </c>
      <c r="H81" s="309">
        <f>C81+D81+E81+F81+G81</f>
        <v>5512174.3144964576</v>
      </c>
    </row>
    <row r="82" spans="2:9" ht="18" customHeight="1" x14ac:dyDescent="0.3">
      <c r="B82" s="289" t="s">
        <v>10</v>
      </c>
      <c r="C82" s="621">
        <v>32370</v>
      </c>
      <c r="D82" s="621">
        <v>33456</v>
      </c>
      <c r="E82" s="621">
        <v>493631</v>
      </c>
      <c r="F82" s="621">
        <v>262409</v>
      </c>
      <c r="G82" s="621">
        <v>50095</v>
      </c>
      <c r="H82" s="309">
        <f>C82+D82+E82+F82+G82</f>
        <v>871961</v>
      </c>
    </row>
    <row r="83" spans="2:9" ht="18" customHeight="1" x14ac:dyDescent="0.3">
      <c r="B83" s="289" t="s">
        <v>12</v>
      </c>
      <c r="C83" s="621">
        <v>673930</v>
      </c>
      <c r="D83" s="621">
        <v>125820</v>
      </c>
      <c r="E83" s="621">
        <v>4121503</v>
      </c>
      <c r="F83" s="621">
        <v>1590350</v>
      </c>
      <c r="G83" s="621">
        <v>551938</v>
      </c>
      <c r="H83" s="309">
        <f t="shared" ref="H83:H94" si="2">C83+D83+E83+F83+G83</f>
        <v>7063541</v>
      </c>
    </row>
    <row r="84" spans="2:9" ht="18" customHeight="1" x14ac:dyDescent="0.3">
      <c r="B84" s="289" t="s">
        <v>14</v>
      </c>
      <c r="C84" s="621">
        <v>18443</v>
      </c>
      <c r="D84" s="621">
        <v>-15</v>
      </c>
      <c r="E84" s="621">
        <v>1108236</v>
      </c>
      <c r="F84" s="621">
        <v>714746</v>
      </c>
      <c r="G84" s="621">
        <v>10497</v>
      </c>
      <c r="H84" s="309">
        <f t="shared" si="2"/>
        <v>1851907</v>
      </c>
    </row>
    <row r="85" spans="2:9" ht="18" customHeight="1" x14ac:dyDescent="0.3">
      <c r="B85" s="289" t="s">
        <v>16</v>
      </c>
      <c r="C85" s="621">
        <v>27317</v>
      </c>
      <c r="D85" s="621">
        <v>9054</v>
      </c>
      <c r="E85" s="621">
        <v>1831679</v>
      </c>
      <c r="F85" s="621">
        <v>153471</v>
      </c>
      <c r="G85" s="621">
        <v>103694</v>
      </c>
      <c r="H85" s="309">
        <f t="shared" si="2"/>
        <v>2125215</v>
      </c>
    </row>
    <row r="86" spans="2:9" ht="18" customHeight="1" x14ac:dyDescent="0.3">
      <c r="B86" s="283" t="s">
        <v>18</v>
      </c>
      <c r="C86" s="621">
        <v>79409</v>
      </c>
      <c r="D86" s="621">
        <v>48826</v>
      </c>
      <c r="E86" s="621">
        <v>2286394</v>
      </c>
      <c r="F86" s="621">
        <v>1401810</v>
      </c>
      <c r="G86" s="621">
        <v>66912</v>
      </c>
      <c r="H86" s="309">
        <f t="shared" si="2"/>
        <v>3883351</v>
      </c>
    </row>
    <row r="87" spans="2:9" ht="18" customHeight="1" x14ac:dyDescent="0.3">
      <c r="B87" s="289" t="s">
        <v>20</v>
      </c>
      <c r="C87" s="621">
        <v>29124</v>
      </c>
      <c r="D87" s="621">
        <v>3759</v>
      </c>
      <c r="E87" s="621">
        <v>1928709</v>
      </c>
      <c r="F87" s="621">
        <v>599085</v>
      </c>
      <c r="G87" s="621">
        <v>18077</v>
      </c>
      <c r="H87" s="309">
        <f t="shared" si="2"/>
        <v>2578754</v>
      </c>
    </row>
    <row r="88" spans="2:9" ht="18" customHeight="1" x14ac:dyDescent="0.3">
      <c r="B88" s="289" t="s">
        <v>22</v>
      </c>
      <c r="C88" s="621">
        <v>317121</v>
      </c>
      <c r="D88" s="621">
        <v>4531</v>
      </c>
      <c r="E88" s="621">
        <v>2308354</v>
      </c>
      <c r="F88" s="320"/>
      <c r="G88" s="621">
        <v>37812</v>
      </c>
      <c r="H88" s="309">
        <f t="shared" si="2"/>
        <v>2667818</v>
      </c>
    </row>
    <row r="89" spans="2:9" ht="18" customHeight="1" x14ac:dyDescent="0.3">
      <c r="B89" s="289" t="s">
        <v>24</v>
      </c>
      <c r="C89" s="621">
        <v>-780</v>
      </c>
      <c r="D89" s="621">
        <v>29</v>
      </c>
      <c r="E89" s="621">
        <v>134151</v>
      </c>
      <c r="F89" s="621">
        <v>15464</v>
      </c>
      <c r="G89" s="621">
        <v>5503</v>
      </c>
      <c r="H89" s="309">
        <f t="shared" si="2"/>
        <v>154367</v>
      </c>
    </row>
    <row r="90" spans="2:9" ht="18" customHeight="1" x14ac:dyDescent="0.3">
      <c r="B90" s="289" t="s">
        <v>26</v>
      </c>
      <c r="C90" s="621">
        <v>5883</v>
      </c>
      <c r="D90" s="621">
        <v>2012</v>
      </c>
      <c r="E90" s="621">
        <v>751597</v>
      </c>
      <c r="F90" s="621">
        <v>103703</v>
      </c>
      <c r="G90" s="621">
        <v>2700</v>
      </c>
      <c r="H90" s="309">
        <f t="shared" si="2"/>
        <v>865895</v>
      </c>
    </row>
    <row r="91" spans="2:9" ht="18" customHeight="1" x14ac:dyDescent="0.3">
      <c r="B91" s="289" t="s">
        <v>28</v>
      </c>
      <c r="C91" s="621">
        <v>33945</v>
      </c>
      <c r="D91" s="621">
        <v>20579</v>
      </c>
      <c r="E91" s="621">
        <v>2635054</v>
      </c>
      <c r="F91" s="621">
        <v>213438</v>
      </c>
      <c r="G91" s="621">
        <v>91302</v>
      </c>
      <c r="H91" s="309">
        <f t="shared" si="2"/>
        <v>2994318</v>
      </c>
    </row>
    <row r="92" spans="2:9" ht="18" customHeight="1" x14ac:dyDescent="0.3">
      <c r="B92" s="289" t="s">
        <v>30</v>
      </c>
      <c r="C92" s="621">
        <v>5430</v>
      </c>
      <c r="D92" s="310"/>
      <c r="E92" s="621">
        <v>229151</v>
      </c>
      <c r="F92" s="621">
        <v>5034</v>
      </c>
      <c r="G92" s="621">
        <v>30348</v>
      </c>
      <c r="H92" s="309">
        <f t="shared" si="2"/>
        <v>269963</v>
      </c>
    </row>
    <row r="93" spans="2:9" ht="18" customHeight="1" x14ac:dyDescent="0.3">
      <c r="B93" s="289" t="s">
        <v>32</v>
      </c>
      <c r="C93" s="621">
        <v>209943</v>
      </c>
      <c r="D93" s="621">
        <v>53723</v>
      </c>
      <c r="E93" s="621">
        <v>5024047</v>
      </c>
      <c r="F93" s="621">
        <v>4613612</v>
      </c>
      <c r="G93" s="621">
        <v>305265</v>
      </c>
      <c r="H93" s="309">
        <f t="shared" si="2"/>
        <v>10206590</v>
      </c>
    </row>
    <row r="94" spans="2:9" ht="18" customHeight="1" x14ac:dyDescent="0.3">
      <c r="B94" s="289" t="s">
        <v>34</v>
      </c>
      <c r="C94" s="621">
        <v>49</v>
      </c>
      <c r="D94" s="500">
        <v>13787</v>
      </c>
      <c r="E94" s="621">
        <v>202355</v>
      </c>
      <c r="F94" s="621">
        <v>6759392</v>
      </c>
      <c r="G94" s="621">
        <v>217236</v>
      </c>
      <c r="H94" s="309">
        <f t="shared" si="2"/>
        <v>7192819</v>
      </c>
    </row>
    <row r="95" spans="2:9" ht="18" customHeight="1" x14ac:dyDescent="0.3">
      <c r="B95" s="285" t="s">
        <v>194</v>
      </c>
      <c r="C95" s="311">
        <f>SUM(C81:C94)</f>
        <v>2429020.4707051339</v>
      </c>
      <c r="D95" s="311">
        <f>SUM(D81:D94)</f>
        <v>519187.16415743972</v>
      </c>
      <c r="E95" s="311">
        <f>SUM(E81:E94)</f>
        <v>26521934.878374148</v>
      </c>
      <c r="F95" s="311">
        <f>SUM(F81:F94)</f>
        <v>17282664</v>
      </c>
      <c r="G95" s="311">
        <f>SUM(G81:G94)</f>
        <v>1485866.8012597375</v>
      </c>
      <c r="H95" s="309">
        <f>C95+D95+E95+F95+G95</f>
        <v>48238673.314496458</v>
      </c>
      <c r="I95" s="137"/>
    </row>
    <row r="96" spans="2:9" ht="18" customHeight="1" x14ac:dyDescent="0.3">
      <c r="B96" s="285" t="s">
        <v>107</v>
      </c>
      <c r="C96" s="311"/>
      <c r="D96" s="311"/>
      <c r="E96" s="311"/>
      <c r="F96" s="311"/>
      <c r="G96" s="311"/>
      <c r="H96" s="309">
        <v>36899</v>
      </c>
    </row>
    <row r="97" spans="1:8" ht="18" customHeight="1" x14ac:dyDescent="0.3">
      <c r="B97" s="285" t="s">
        <v>93</v>
      </c>
      <c r="C97" s="311">
        <f t="shared" ref="C97:H97" si="3">C95+C96</f>
        <v>2429020.4707051339</v>
      </c>
      <c r="D97" s="311">
        <f t="shared" si="3"/>
        <v>519187.16415743972</v>
      </c>
      <c r="E97" s="311">
        <f t="shared" si="3"/>
        <v>26521934.878374148</v>
      </c>
      <c r="F97" s="311">
        <f t="shared" si="3"/>
        <v>17282664</v>
      </c>
      <c r="G97" s="311">
        <f t="shared" si="3"/>
        <v>1485866.8012597375</v>
      </c>
      <c r="H97" s="311">
        <f t="shared" si="3"/>
        <v>48275572.314496458</v>
      </c>
    </row>
    <row r="98" spans="1:8" x14ac:dyDescent="0.3">
      <c r="B98" s="140"/>
      <c r="C98" s="140"/>
      <c r="D98" s="140"/>
      <c r="E98" s="140"/>
      <c r="F98" s="140"/>
      <c r="G98" s="140"/>
      <c r="H98" s="140"/>
    </row>
    <row r="99" spans="1:8" x14ac:dyDescent="0.3">
      <c r="B99" s="140"/>
      <c r="C99" s="140"/>
      <c r="D99" s="140"/>
      <c r="E99" s="140"/>
      <c r="F99" s="140"/>
      <c r="G99" s="140"/>
      <c r="H99" s="148"/>
    </row>
    <row r="100" spans="1:8" x14ac:dyDescent="0.3">
      <c r="B100" s="140"/>
      <c r="C100" s="140"/>
      <c r="D100" s="140"/>
      <c r="E100" s="140"/>
      <c r="F100" s="140"/>
      <c r="G100" s="140"/>
      <c r="H100" s="140"/>
    </row>
    <row r="101" spans="1:8" x14ac:dyDescent="0.3">
      <c r="B101" s="881" t="s">
        <v>320</v>
      </c>
      <c r="C101" s="881"/>
      <c r="D101" s="881"/>
      <c r="E101" s="881"/>
      <c r="F101" s="881"/>
      <c r="G101" s="881"/>
    </row>
    <row r="102" spans="1:8" ht="13.8" thickBot="1" x14ac:dyDescent="0.35">
      <c r="B102" s="140"/>
      <c r="G102" s="910" t="s">
        <v>218</v>
      </c>
      <c r="H102" s="910"/>
    </row>
    <row r="103" spans="1:8" x14ac:dyDescent="0.3">
      <c r="B103" s="846" t="s">
        <v>250</v>
      </c>
      <c r="C103" s="906" t="s">
        <v>268</v>
      </c>
      <c r="D103" s="906" t="s">
        <v>314</v>
      </c>
      <c r="E103" s="906" t="s">
        <v>270</v>
      </c>
      <c r="F103" s="908" t="s">
        <v>315</v>
      </c>
      <c r="G103" s="908" t="s">
        <v>316</v>
      </c>
      <c r="H103" s="906" t="s">
        <v>272</v>
      </c>
    </row>
    <row r="104" spans="1:8" x14ac:dyDescent="0.3">
      <c r="B104" s="847"/>
      <c r="C104" s="907"/>
      <c r="D104" s="907"/>
      <c r="E104" s="907"/>
      <c r="F104" s="909"/>
      <c r="G104" s="909"/>
      <c r="H104" s="907"/>
    </row>
    <row r="105" spans="1:8" x14ac:dyDescent="0.3">
      <c r="B105" s="847"/>
      <c r="C105" s="907"/>
      <c r="D105" s="907"/>
      <c r="E105" s="907"/>
      <c r="F105" s="909"/>
      <c r="G105" s="909"/>
      <c r="H105" s="907"/>
    </row>
    <row r="106" spans="1:8" ht="18" customHeight="1" x14ac:dyDescent="0.3">
      <c r="A106" s="141"/>
      <c r="B106" s="289" t="s">
        <v>8</v>
      </c>
      <c r="C106" s="621">
        <v>1282938</v>
      </c>
      <c r="D106" s="621">
        <v>66907</v>
      </c>
      <c r="E106" s="621">
        <v>4238735</v>
      </c>
      <c r="F106" s="621">
        <v>1511607</v>
      </c>
      <c r="G106" s="621">
        <v>248836</v>
      </c>
      <c r="H106" s="309">
        <f>C106+D106+E106+F106+G106</f>
        <v>7349023</v>
      </c>
    </row>
    <row r="107" spans="1:8" ht="18" customHeight="1" x14ac:dyDescent="0.3">
      <c r="A107" s="141"/>
      <c r="B107" s="289" t="s">
        <v>10</v>
      </c>
      <c r="C107" s="621">
        <v>21897</v>
      </c>
      <c r="D107" s="621">
        <v>17353</v>
      </c>
      <c r="E107" s="621">
        <v>472014</v>
      </c>
      <c r="F107" s="621">
        <v>180920</v>
      </c>
      <c r="G107" s="621">
        <v>46691</v>
      </c>
      <c r="H107" s="309">
        <f>C107+D107+E107+F107+G107</f>
        <v>738875</v>
      </c>
    </row>
    <row r="108" spans="1:8" ht="18" customHeight="1" x14ac:dyDescent="0.3">
      <c r="A108" s="141"/>
      <c r="B108" s="289" t="s">
        <v>12</v>
      </c>
      <c r="C108" s="621">
        <v>334092</v>
      </c>
      <c r="D108" s="621">
        <v>65837</v>
      </c>
      <c r="E108" s="621">
        <v>4698355</v>
      </c>
      <c r="F108" s="621">
        <v>1090576</v>
      </c>
      <c r="G108" s="621">
        <v>446339</v>
      </c>
      <c r="H108" s="309">
        <f t="shared" ref="H108:H119" si="4">C108+D108+E108+F108+G108</f>
        <v>6635199</v>
      </c>
    </row>
    <row r="109" spans="1:8" ht="18" customHeight="1" x14ac:dyDescent="0.3">
      <c r="A109" s="141"/>
      <c r="B109" s="289" t="s">
        <v>14</v>
      </c>
      <c r="C109" s="621">
        <v>-2219</v>
      </c>
      <c r="D109" s="621">
        <v>831</v>
      </c>
      <c r="E109" s="621">
        <v>1343003</v>
      </c>
      <c r="F109" s="621">
        <v>403849</v>
      </c>
      <c r="G109" s="621">
        <v>23453</v>
      </c>
      <c r="H109" s="309">
        <f t="shared" si="4"/>
        <v>1768917</v>
      </c>
    </row>
    <row r="110" spans="1:8" ht="18" customHeight="1" x14ac:dyDescent="0.3">
      <c r="A110" s="141"/>
      <c r="B110" s="289" t="s">
        <v>16</v>
      </c>
      <c r="C110" s="621">
        <v>24019</v>
      </c>
      <c r="D110" s="621">
        <v>1398</v>
      </c>
      <c r="E110" s="621">
        <v>1847385</v>
      </c>
      <c r="F110" s="621">
        <v>68792</v>
      </c>
      <c r="G110" s="621">
        <v>41146</v>
      </c>
      <c r="H110" s="309">
        <f t="shared" si="4"/>
        <v>1982740</v>
      </c>
    </row>
    <row r="111" spans="1:8" ht="18" customHeight="1" x14ac:dyDescent="0.3">
      <c r="A111" s="141"/>
      <c r="B111" s="283" t="s">
        <v>18</v>
      </c>
      <c r="C111" s="621">
        <v>121093</v>
      </c>
      <c r="D111" s="621">
        <v>54707</v>
      </c>
      <c r="E111" s="621">
        <v>2175098</v>
      </c>
      <c r="F111" s="621">
        <v>1421621</v>
      </c>
      <c r="G111" s="621">
        <v>103187</v>
      </c>
      <c r="H111" s="309">
        <f t="shared" si="4"/>
        <v>3875706</v>
      </c>
    </row>
    <row r="112" spans="1:8" ht="18" customHeight="1" x14ac:dyDescent="0.3">
      <c r="A112" s="141"/>
      <c r="B112" s="289" t="s">
        <v>20</v>
      </c>
      <c r="C112" s="621">
        <v>26365</v>
      </c>
      <c r="D112" s="621">
        <v>1942</v>
      </c>
      <c r="E112" s="621">
        <v>1744471</v>
      </c>
      <c r="F112" s="621">
        <v>267647</v>
      </c>
      <c r="G112" s="621">
        <v>24077</v>
      </c>
      <c r="H112" s="309">
        <f t="shared" si="4"/>
        <v>2064502</v>
      </c>
    </row>
    <row r="113" spans="1:9" ht="18" customHeight="1" x14ac:dyDescent="0.3">
      <c r="A113" s="141"/>
      <c r="B113" s="289" t="s">
        <v>22</v>
      </c>
      <c r="C113" s="621">
        <v>67520</v>
      </c>
      <c r="D113" s="621">
        <v>1622</v>
      </c>
      <c r="E113" s="621">
        <v>1683838</v>
      </c>
      <c r="F113" s="320">
        <v>0</v>
      </c>
      <c r="G113" s="621">
        <v>15370</v>
      </c>
      <c r="H113" s="309">
        <f t="shared" si="4"/>
        <v>1768350</v>
      </c>
    </row>
    <row r="114" spans="1:9" ht="18" customHeight="1" x14ac:dyDescent="0.3">
      <c r="A114" s="141"/>
      <c r="B114" s="289" t="s">
        <v>24</v>
      </c>
      <c r="C114" s="621">
        <v>-67</v>
      </c>
      <c r="D114" s="621">
        <v>-712</v>
      </c>
      <c r="E114" s="621">
        <v>107809</v>
      </c>
      <c r="F114" s="621">
        <v>0</v>
      </c>
      <c r="G114" s="621">
        <v>12123</v>
      </c>
      <c r="H114" s="309">
        <f t="shared" si="4"/>
        <v>119153</v>
      </c>
    </row>
    <row r="115" spans="1:9" ht="18" customHeight="1" x14ac:dyDescent="0.3">
      <c r="A115" s="141"/>
      <c r="B115" s="289" t="s">
        <v>26</v>
      </c>
      <c r="C115" s="621">
        <v>2520</v>
      </c>
      <c r="D115" s="621">
        <v>603</v>
      </c>
      <c r="E115" s="621">
        <v>616487</v>
      </c>
      <c r="F115" s="621">
        <v>74774</v>
      </c>
      <c r="G115" s="621">
        <v>10025</v>
      </c>
      <c r="H115" s="309">
        <f t="shared" si="4"/>
        <v>704409</v>
      </c>
    </row>
    <row r="116" spans="1:9" ht="18" customHeight="1" x14ac:dyDescent="0.3">
      <c r="A116" s="141"/>
      <c r="B116" s="289" t="s">
        <v>28</v>
      </c>
      <c r="C116" s="621">
        <v>69463</v>
      </c>
      <c r="D116" s="621">
        <v>1267</v>
      </c>
      <c r="E116" s="621">
        <v>2349970</v>
      </c>
      <c r="F116" s="621">
        <v>156118</v>
      </c>
      <c r="G116" s="621">
        <v>122735</v>
      </c>
      <c r="H116" s="309">
        <f t="shared" si="4"/>
        <v>2699553</v>
      </c>
    </row>
    <row r="117" spans="1:9" ht="18" customHeight="1" x14ac:dyDescent="0.3">
      <c r="A117" s="141"/>
      <c r="B117" s="289" t="s">
        <v>30</v>
      </c>
      <c r="C117" s="621">
        <v>1697</v>
      </c>
      <c r="D117" s="310">
        <v>0</v>
      </c>
      <c r="E117" s="621">
        <v>245924</v>
      </c>
      <c r="F117" s="621">
        <v>9497</v>
      </c>
      <c r="G117" s="621">
        <v>55447</v>
      </c>
      <c r="H117" s="309">
        <f t="shared" si="4"/>
        <v>312565</v>
      </c>
    </row>
    <row r="118" spans="1:9" ht="18" customHeight="1" x14ac:dyDescent="0.3">
      <c r="A118" s="141"/>
      <c r="B118" s="289" t="s">
        <v>32</v>
      </c>
      <c r="C118" s="621">
        <v>90062</v>
      </c>
      <c r="D118" s="621">
        <v>44845</v>
      </c>
      <c r="E118" s="621">
        <v>5132663</v>
      </c>
      <c r="F118" s="621">
        <v>1946352</v>
      </c>
      <c r="G118" s="621">
        <v>572298</v>
      </c>
      <c r="H118" s="309">
        <f t="shared" si="4"/>
        <v>7786220</v>
      </c>
    </row>
    <row r="119" spans="1:9" ht="18" customHeight="1" x14ac:dyDescent="0.3">
      <c r="A119" s="141"/>
      <c r="B119" s="289" t="s">
        <v>34</v>
      </c>
      <c r="C119" s="621">
        <v>104</v>
      </c>
      <c r="D119" s="500">
        <v>20772</v>
      </c>
      <c r="E119" s="621">
        <v>235519</v>
      </c>
      <c r="F119" s="621">
        <v>4968164</v>
      </c>
      <c r="G119" s="621">
        <v>-495885</v>
      </c>
      <c r="H119" s="309">
        <f t="shared" si="4"/>
        <v>4728674</v>
      </c>
    </row>
    <row r="120" spans="1:9" ht="18" customHeight="1" x14ac:dyDescent="0.3">
      <c r="A120" s="141"/>
      <c r="B120" s="285" t="s">
        <v>194</v>
      </c>
      <c r="C120" s="311">
        <f>SUM(C106:C119)</f>
        <v>2039484</v>
      </c>
      <c r="D120" s="311">
        <f>SUM(D106:D119)</f>
        <v>277372</v>
      </c>
      <c r="E120" s="311">
        <f>SUM(E106:E119)</f>
        <v>26891271</v>
      </c>
      <c r="F120" s="311">
        <f>SUM(F106:F119)</f>
        <v>12099917</v>
      </c>
      <c r="G120" s="311">
        <f>SUM(G106:G119)</f>
        <v>1225842</v>
      </c>
      <c r="H120" s="309">
        <f>C120+D120+E120+F120+G120</f>
        <v>42533886</v>
      </c>
    </row>
    <row r="121" spans="1:9" ht="18" customHeight="1" x14ac:dyDescent="0.3">
      <c r="B121" s="285" t="s">
        <v>107</v>
      </c>
      <c r="C121" s="311">
        <v>0</v>
      </c>
      <c r="D121" s="311">
        <v>0</v>
      </c>
      <c r="E121" s="311">
        <v>0</v>
      </c>
      <c r="F121" s="311">
        <v>0</v>
      </c>
      <c r="G121" s="311">
        <v>0</v>
      </c>
      <c r="H121" s="309">
        <v>-14382</v>
      </c>
    </row>
    <row r="122" spans="1:9" ht="18" customHeight="1" x14ac:dyDescent="0.3">
      <c r="B122" s="285" t="s">
        <v>93</v>
      </c>
      <c r="C122" s="311">
        <f t="shared" ref="C122:H122" si="5">C120+C121</f>
        <v>2039484</v>
      </c>
      <c r="D122" s="311">
        <f t="shared" si="5"/>
        <v>277372</v>
      </c>
      <c r="E122" s="311">
        <f t="shared" si="5"/>
        <v>26891271</v>
      </c>
      <c r="F122" s="311">
        <f t="shared" si="5"/>
        <v>12099917</v>
      </c>
      <c r="G122" s="311">
        <f t="shared" si="5"/>
        <v>1225842</v>
      </c>
      <c r="H122" s="311">
        <f t="shared" si="5"/>
        <v>42519504</v>
      </c>
    </row>
    <row r="123" spans="1:9" x14ac:dyDescent="0.3">
      <c r="B123" s="140"/>
      <c r="C123" s="156"/>
      <c r="D123" s="156"/>
      <c r="E123" s="156"/>
      <c r="F123" s="156"/>
      <c r="G123" s="156"/>
      <c r="H123" s="156"/>
      <c r="I123" s="137"/>
    </row>
    <row r="124" spans="1:9" x14ac:dyDescent="0.3">
      <c r="B124" s="140"/>
      <c r="C124" s="156"/>
      <c r="D124" s="156"/>
      <c r="E124" s="156"/>
      <c r="F124" s="156"/>
      <c r="G124" s="156"/>
      <c r="H124" s="148"/>
      <c r="I124" s="137"/>
    </row>
    <row r="126" spans="1:9" ht="14.4" x14ac:dyDescent="0.3">
      <c r="A126"/>
      <c r="B126"/>
      <c r="C126"/>
      <c r="D126"/>
      <c r="E126"/>
      <c r="F126"/>
      <c r="G126"/>
      <c r="H126"/>
      <c r="I126"/>
    </row>
    <row r="127" spans="1:9" ht="14.4" x14ac:dyDescent="0.3">
      <c r="A127"/>
      <c r="B127"/>
      <c r="C127"/>
      <c r="D127"/>
      <c r="E127"/>
      <c r="F127"/>
      <c r="G127"/>
      <c r="H127"/>
      <c r="I127"/>
    </row>
    <row r="128" spans="1:9" ht="14.4" x14ac:dyDescent="0.3">
      <c r="A128"/>
      <c r="B128"/>
      <c r="C128"/>
      <c r="D128"/>
      <c r="E128"/>
      <c r="F128"/>
      <c r="G128"/>
      <c r="H128"/>
      <c r="I128"/>
    </row>
    <row r="129" spans="1:9" ht="14.4" x14ac:dyDescent="0.3">
      <c r="A129"/>
      <c r="B129"/>
      <c r="C129"/>
      <c r="D129"/>
      <c r="E129"/>
      <c r="F129"/>
      <c r="G129"/>
      <c r="H129"/>
      <c r="I129"/>
    </row>
    <row r="130" spans="1:9" ht="14.4" x14ac:dyDescent="0.3">
      <c r="A130"/>
      <c r="B130"/>
      <c r="C130"/>
      <c r="D130"/>
      <c r="E130"/>
      <c r="F130"/>
      <c r="G130"/>
      <c r="H130"/>
      <c r="I130"/>
    </row>
    <row r="131" spans="1:9" ht="14.4" x14ac:dyDescent="0.3">
      <c r="A131"/>
      <c r="B131"/>
      <c r="C131"/>
      <c r="D131"/>
      <c r="E131"/>
      <c r="F131"/>
      <c r="G131"/>
      <c r="H131"/>
      <c r="I131"/>
    </row>
    <row r="132" spans="1:9" ht="14.4" x14ac:dyDescent="0.3">
      <c r="A132"/>
      <c r="B132"/>
      <c r="C132"/>
      <c r="D132"/>
      <c r="E132"/>
      <c r="F132"/>
      <c r="G132"/>
      <c r="H132"/>
      <c r="I132"/>
    </row>
    <row r="133" spans="1:9" ht="14.4" x14ac:dyDescent="0.3">
      <c r="A133"/>
      <c r="B133"/>
      <c r="C133"/>
      <c r="D133"/>
      <c r="E133"/>
      <c r="F133"/>
      <c r="G133"/>
      <c r="H133"/>
      <c r="I133"/>
    </row>
    <row r="134" spans="1:9" ht="14.4" x14ac:dyDescent="0.3">
      <c r="A134"/>
      <c r="B134"/>
      <c r="C134"/>
      <c r="D134"/>
      <c r="E134"/>
      <c r="F134"/>
      <c r="G134"/>
      <c r="H134"/>
      <c r="I134"/>
    </row>
    <row r="135" spans="1:9" ht="14.4" x14ac:dyDescent="0.3">
      <c r="A135"/>
      <c r="B135"/>
      <c r="C135"/>
      <c r="D135"/>
      <c r="E135"/>
      <c r="F135"/>
      <c r="G135"/>
      <c r="H135"/>
      <c r="I135"/>
    </row>
    <row r="136" spans="1:9" ht="14.4" x14ac:dyDescent="0.3">
      <c r="A136"/>
      <c r="B136"/>
      <c r="C136"/>
      <c r="D136"/>
      <c r="E136"/>
      <c r="F136"/>
      <c r="G136"/>
      <c r="H136"/>
      <c r="I136"/>
    </row>
    <row r="137" spans="1:9" ht="14.4" x14ac:dyDescent="0.3">
      <c r="A137"/>
      <c r="B137"/>
      <c r="C137"/>
      <c r="D137"/>
      <c r="E137"/>
      <c r="F137"/>
      <c r="G137"/>
      <c r="H137"/>
      <c r="I137"/>
    </row>
    <row r="138" spans="1:9" ht="14.4" x14ac:dyDescent="0.3">
      <c r="A138"/>
      <c r="B138"/>
      <c r="C138"/>
      <c r="D138"/>
      <c r="E138"/>
      <c r="F138"/>
      <c r="G138"/>
      <c r="H138"/>
      <c r="I138"/>
    </row>
    <row r="139" spans="1:9" ht="14.4" x14ac:dyDescent="0.3">
      <c r="A139"/>
      <c r="B139"/>
      <c r="C139"/>
      <c r="D139"/>
      <c r="E139"/>
      <c r="F139"/>
      <c r="G139"/>
      <c r="H139"/>
      <c r="I139"/>
    </row>
    <row r="140" spans="1:9" ht="14.4" x14ac:dyDescent="0.3">
      <c r="A140"/>
      <c r="B140"/>
      <c r="C140"/>
      <c r="D140"/>
      <c r="E140"/>
      <c r="F140"/>
      <c r="G140"/>
      <c r="H140"/>
      <c r="I140"/>
    </row>
    <row r="141" spans="1:9" ht="14.4" x14ac:dyDescent="0.3">
      <c r="A141"/>
      <c r="B141"/>
      <c r="C141"/>
      <c r="D141"/>
      <c r="E141"/>
      <c r="F141"/>
      <c r="G141"/>
      <c r="H141"/>
      <c r="I141"/>
    </row>
    <row r="142" spans="1:9" ht="14.4" x14ac:dyDescent="0.3">
      <c r="A142"/>
      <c r="B142"/>
      <c r="C142"/>
      <c r="D142"/>
      <c r="E142"/>
      <c r="F142"/>
      <c r="G142"/>
      <c r="H142"/>
      <c r="I142"/>
    </row>
    <row r="143" spans="1:9" ht="14.4" x14ac:dyDescent="0.3">
      <c r="A143"/>
      <c r="B143"/>
      <c r="C143"/>
      <c r="D143"/>
      <c r="E143"/>
      <c r="F143"/>
      <c r="G143"/>
      <c r="H143"/>
      <c r="I143"/>
    </row>
    <row r="144" spans="1:9" ht="14.4" x14ac:dyDescent="0.3">
      <c r="A144"/>
      <c r="B144"/>
      <c r="C144"/>
      <c r="D144"/>
      <c r="E144"/>
      <c r="F144"/>
      <c r="G144"/>
      <c r="H144"/>
      <c r="I144"/>
    </row>
    <row r="145" spans="1:9" ht="14.4" x14ac:dyDescent="0.3">
      <c r="A145"/>
      <c r="B145"/>
      <c r="C145"/>
      <c r="D145"/>
      <c r="E145"/>
      <c r="F145"/>
      <c r="G145"/>
      <c r="H145"/>
      <c r="I145"/>
    </row>
    <row r="146" spans="1:9" ht="14.4" x14ac:dyDescent="0.3">
      <c r="A146"/>
      <c r="B146"/>
      <c r="C146"/>
      <c r="D146"/>
      <c r="E146"/>
      <c r="F146"/>
      <c r="G146"/>
      <c r="H146"/>
      <c r="I146"/>
    </row>
    <row r="147" spans="1:9" ht="14.4" x14ac:dyDescent="0.3">
      <c r="A147"/>
      <c r="B147"/>
      <c r="C147"/>
      <c r="D147"/>
      <c r="E147"/>
      <c r="F147"/>
      <c r="G147"/>
      <c r="H147"/>
      <c r="I147"/>
    </row>
    <row r="148" spans="1:9" ht="14.4" x14ac:dyDescent="0.3">
      <c r="A148"/>
      <c r="B148"/>
      <c r="C148"/>
      <c r="D148"/>
      <c r="E148"/>
      <c r="F148"/>
      <c r="G148"/>
      <c r="H148"/>
      <c r="I148"/>
    </row>
    <row r="149" spans="1:9" ht="14.4" x14ac:dyDescent="0.3">
      <c r="A149"/>
      <c r="B149"/>
      <c r="C149"/>
      <c r="D149"/>
      <c r="E149"/>
      <c r="F149"/>
      <c r="G149"/>
      <c r="H149"/>
      <c r="I149"/>
    </row>
    <row r="150" spans="1:9" ht="14.4" x14ac:dyDescent="0.3">
      <c r="A150"/>
      <c r="B150"/>
      <c r="C150"/>
      <c r="D150"/>
      <c r="E150"/>
      <c r="F150"/>
      <c r="G150"/>
      <c r="H150"/>
      <c r="I150"/>
    </row>
    <row r="151" spans="1:9" ht="14.4" x14ac:dyDescent="0.3">
      <c r="A151"/>
      <c r="B151"/>
      <c r="C151"/>
      <c r="D151"/>
      <c r="E151"/>
      <c r="F151"/>
      <c r="G151"/>
      <c r="H151"/>
      <c r="I151"/>
    </row>
    <row r="152" spans="1:9" ht="14.4" x14ac:dyDescent="0.3">
      <c r="A152"/>
      <c r="B152"/>
      <c r="C152"/>
      <c r="D152"/>
      <c r="E152"/>
      <c r="F152"/>
      <c r="G152"/>
      <c r="H152"/>
      <c r="I152"/>
    </row>
    <row r="153" spans="1:9" ht="14.4" x14ac:dyDescent="0.3">
      <c r="A153"/>
      <c r="B153"/>
      <c r="C153"/>
      <c r="D153"/>
      <c r="E153"/>
      <c r="F153"/>
      <c r="G153"/>
      <c r="H153"/>
      <c r="I153"/>
    </row>
    <row r="154" spans="1:9" ht="14.4" x14ac:dyDescent="0.3">
      <c r="A154"/>
      <c r="B154"/>
      <c r="C154"/>
      <c r="D154"/>
      <c r="E154"/>
      <c r="F154"/>
      <c r="G154"/>
      <c r="H154"/>
      <c r="I154"/>
    </row>
    <row r="155" spans="1:9" ht="14.4" x14ac:dyDescent="0.3">
      <c r="A155"/>
      <c r="B155"/>
      <c r="C155"/>
      <c r="D155"/>
      <c r="E155"/>
      <c r="F155"/>
      <c r="G155"/>
      <c r="H155"/>
      <c r="I155"/>
    </row>
  </sheetData>
  <mergeCells count="46">
    <mergeCell ref="F7:F9"/>
    <mergeCell ref="G7:G9"/>
    <mergeCell ref="H7:H9"/>
    <mergeCell ref="B101:G101"/>
    <mergeCell ref="G102:H102"/>
    <mergeCell ref="B52:G52"/>
    <mergeCell ref="G53:H53"/>
    <mergeCell ref="B54:B56"/>
    <mergeCell ref="C54:C56"/>
    <mergeCell ref="D54:D56"/>
    <mergeCell ref="E54:E56"/>
    <mergeCell ref="F54:F56"/>
    <mergeCell ref="G54:G56"/>
    <mergeCell ref="H54:H56"/>
    <mergeCell ref="G103:G105"/>
    <mergeCell ref="H103:H105"/>
    <mergeCell ref="B76:G76"/>
    <mergeCell ref="G77:H77"/>
    <mergeCell ref="B78:B80"/>
    <mergeCell ref="C78:C80"/>
    <mergeCell ref="D78:D80"/>
    <mergeCell ref="E78:E80"/>
    <mergeCell ref="F78:F80"/>
    <mergeCell ref="G78:G80"/>
    <mergeCell ref="H78:H80"/>
    <mergeCell ref="B103:B105"/>
    <mergeCell ref="C103:C105"/>
    <mergeCell ref="D103:D105"/>
    <mergeCell ref="E103:E105"/>
    <mergeCell ref="F103:F105"/>
    <mergeCell ref="B3:H3"/>
    <mergeCell ref="B28:G28"/>
    <mergeCell ref="G29:H29"/>
    <mergeCell ref="B30:B32"/>
    <mergeCell ref="C30:C32"/>
    <mergeCell ref="D30:D32"/>
    <mergeCell ref="E30:E32"/>
    <mergeCell ref="F30:F32"/>
    <mergeCell ref="G30:G32"/>
    <mergeCell ref="H30:H32"/>
    <mergeCell ref="B5:G5"/>
    <mergeCell ref="G6:H6"/>
    <mergeCell ref="B7:B9"/>
    <mergeCell ref="C7:C9"/>
    <mergeCell ref="D7:D9"/>
    <mergeCell ref="E7:E9"/>
  </mergeCells>
  <pageMargins left="0.7" right="0.7" top="0.75" bottom="0.75" header="0.3" footer="0.3"/>
  <pageSetup paperSize="9" scale="58" orientation="landscape" r:id="rId1"/>
  <rowBreaks count="4" manualBreakCount="4">
    <brk id="74" max="8" man="1"/>
    <brk id="99" max="8" man="1"/>
    <brk id="124" max="7" man="1"/>
    <brk id="150" max="7"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N74"/>
  <sheetViews>
    <sheetView showGridLines="0" view="pageBreakPreview" zoomScale="90" zoomScaleNormal="100" zoomScaleSheetLayoutView="90" workbookViewId="0">
      <selection activeCell="N31" sqref="N31"/>
    </sheetView>
  </sheetViews>
  <sheetFormatPr defaultColWidth="9.109375" defaultRowHeight="13.2" x14ac:dyDescent="0.3"/>
  <cols>
    <col min="1" max="1" width="4.88671875" style="135" customWidth="1"/>
    <col min="2" max="2" width="21" style="135" customWidth="1"/>
    <col min="3" max="7" width="20.6640625" style="135" customWidth="1"/>
    <col min="8" max="8" width="6.6640625" style="135" customWidth="1"/>
    <col min="9" max="9" width="13.109375" style="135" customWidth="1"/>
    <col min="10" max="10" width="12.109375" style="135" customWidth="1"/>
    <col min="11" max="11" width="11.33203125" style="135" customWidth="1"/>
    <col min="12" max="12" width="14.6640625" style="135" customWidth="1"/>
    <col min="13" max="13" width="16.44140625" style="135" customWidth="1"/>
    <col min="14" max="14" width="14.5546875" style="150" customWidth="1"/>
    <col min="15" max="16384" width="9.109375" style="135"/>
  </cols>
  <sheetData>
    <row r="2" spans="2:14" ht="13.8" x14ac:dyDescent="0.3">
      <c r="B2" s="629" t="s">
        <v>321</v>
      </c>
    </row>
    <row r="3" spans="2:14" ht="13.8" x14ac:dyDescent="0.3">
      <c r="B3" s="879" t="s">
        <v>76</v>
      </c>
      <c r="C3" s="879"/>
      <c r="D3" s="879"/>
      <c r="E3" s="879"/>
      <c r="F3" s="879"/>
      <c r="G3" s="879"/>
    </row>
    <row r="4" spans="2:14" ht="7.95" customHeight="1" x14ac:dyDescent="0.3">
      <c r="B4" s="752"/>
      <c r="C4" s="752"/>
      <c r="D4" s="752"/>
      <c r="E4" s="752"/>
      <c r="F4" s="752"/>
      <c r="G4" s="752"/>
    </row>
    <row r="5" spans="2:14" ht="13.8" thickBot="1" x14ac:dyDescent="0.35">
      <c r="B5" s="140"/>
      <c r="C5" s="140"/>
      <c r="E5" s="882" t="s">
        <v>322</v>
      </c>
      <c r="F5" s="882"/>
      <c r="G5" s="882"/>
    </row>
    <row r="6" spans="2:14" x14ac:dyDescent="0.3">
      <c r="B6" s="889" t="s">
        <v>250</v>
      </c>
      <c r="C6" s="906">
        <v>2020</v>
      </c>
      <c r="D6" s="906">
        <v>2021</v>
      </c>
      <c r="E6" s="906">
        <v>2022</v>
      </c>
      <c r="F6" s="906" t="s">
        <v>323</v>
      </c>
      <c r="G6" s="906" t="s">
        <v>324</v>
      </c>
      <c r="M6" s="150"/>
      <c r="N6" s="135"/>
    </row>
    <row r="7" spans="2:14" ht="14.4" x14ac:dyDescent="0.3">
      <c r="B7" s="900"/>
      <c r="C7" s="907" t="s">
        <v>325</v>
      </c>
      <c r="D7" s="907" t="s">
        <v>325</v>
      </c>
      <c r="E7" s="907" t="s">
        <v>325</v>
      </c>
      <c r="F7" s="907" t="s">
        <v>325</v>
      </c>
      <c r="G7" s="907" t="s">
        <v>325</v>
      </c>
      <c r="I7"/>
      <c r="J7"/>
      <c r="M7" s="150"/>
      <c r="N7" s="135"/>
    </row>
    <row r="8" spans="2:14" ht="13.8" thickBot="1" x14ac:dyDescent="0.35">
      <c r="B8" s="890"/>
      <c r="C8" s="911"/>
      <c r="D8" s="911"/>
      <c r="E8" s="911"/>
      <c r="F8" s="911"/>
      <c r="G8" s="911"/>
      <c r="M8" s="150"/>
      <c r="N8" s="135"/>
    </row>
    <row r="9" spans="2:14" ht="18" customHeight="1" x14ac:dyDescent="0.3">
      <c r="B9" s="283" t="s">
        <v>8</v>
      </c>
      <c r="C9" s="722">
        <v>100.12807285280201</v>
      </c>
      <c r="D9" s="722">
        <f>100.536942636404</f>
        <v>100.53694263640401</v>
      </c>
      <c r="E9" s="722">
        <v>137.70833071794189</v>
      </c>
      <c r="F9" s="722">
        <v>150.24713317966771</v>
      </c>
      <c r="G9" s="723">
        <v>130.16614902334859</v>
      </c>
      <c r="H9" s="178"/>
      <c r="M9" s="150"/>
      <c r="N9" s="135"/>
    </row>
    <row r="10" spans="2:14" ht="18" customHeight="1" x14ac:dyDescent="0.3">
      <c r="B10" s="283" t="s">
        <v>10</v>
      </c>
      <c r="C10" s="722">
        <v>104.96009143190055</v>
      </c>
      <c r="D10" s="722">
        <f>107.778819073168</f>
        <v>107.77881907316799</v>
      </c>
      <c r="E10" s="722">
        <v>113.96323659272842</v>
      </c>
      <c r="F10" s="722">
        <v>123.42611101681469</v>
      </c>
      <c r="G10" s="723">
        <v>112.34246127565814</v>
      </c>
      <c r="H10" s="178"/>
      <c r="M10" s="150"/>
      <c r="N10" s="135"/>
    </row>
    <row r="11" spans="2:14" ht="18" customHeight="1" x14ac:dyDescent="0.3">
      <c r="B11" s="283" t="s">
        <v>12</v>
      </c>
      <c r="C11" s="722">
        <v>101.08631968705825</v>
      </c>
      <c r="D11" s="722">
        <v>105.941004060506</v>
      </c>
      <c r="E11" s="722">
        <v>124.5500623841384</v>
      </c>
      <c r="F11" s="722">
        <v>108.09610388192748</v>
      </c>
      <c r="G11" s="723">
        <v>110.65974659755508</v>
      </c>
      <c r="H11" s="178"/>
      <c r="M11" s="150"/>
      <c r="N11" s="135"/>
    </row>
    <row r="12" spans="2:14" ht="18" customHeight="1" x14ac:dyDescent="0.3">
      <c r="B12" s="283" t="s">
        <v>14</v>
      </c>
      <c r="C12" s="724">
        <v>85.455264400048407</v>
      </c>
      <c r="D12" s="724">
        <v>89.311463434636494</v>
      </c>
      <c r="E12" s="722">
        <v>98.235161739192563</v>
      </c>
      <c r="F12" s="722">
        <v>97.954293967805398</v>
      </c>
      <c r="G12" s="723">
        <v>100.19520808158633</v>
      </c>
      <c r="H12" s="178"/>
      <c r="M12" s="150"/>
      <c r="N12" s="135"/>
    </row>
    <row r="13" spans="2:14" ht="18" customHeight="1" x14ac:dyDescent="0.3">
      <c r="B13" s="283" t="s">
        <v>16</v>
      </c>
      <c r="C13" s="722">
        <v>96.109782881040587</v>
      </c>
      <c r="D13" s="722">
        <v>100.36998681430001</v>
      </c>
      <c r="E13" s="722">
        <v>110.92705356373926</v>
      </c>
      <c r="F13" s="722">
        <v>139.7957724370419</v>
      </c>
      <c r="G13" s="723">
        <v>130.0532519929144</v>
      </c>
      <c r="H13" s="178"/>
      <c r="M13" s="150"/>
      <c r="N13" s="135"/>
    </row>
    <row r="14" spans="2:14" ht="18" customHeight="1" x14ac:dyDescent="0.3">
      <c r="B14" s="283" t="s">
        <v>18</v>
      </c>
      <c r="C14" s="722">
        <v>101.67492927986727</v>
      </c>
      <c r="D14" s="722">
        <v>100.78721683170301</v>
      </c>
      <c r="E14" s="722">
        <v>104.37568459726283</v>
      </c>
      <c r="F14" s="722">
        <v>106.13013906796786</v>
      </c>
      <c r="G14" s="723">
        <v>103.65803409032728</v>
      </c>
      <c r="H14" s="178"/>
      <c r="M14" s="150"/>
      <c r="N14" s="135"/>
    </row>
    <row r="15" spans="2:14" ht="18" customHeight="1" x14ac:dyDescent="0.3">
      <c r="B15" s="283" t="s">
        <v>20</v>
      </c>
      <c r="C15" s="722">
        <v>97.270551587904592</v>
      </c>
      <c r="D15" s="722">
        <v>104.19000423778</v>
      </c>
      <c r="E15" s="722">
        <v>115.035261043872</v>
      </c>
      <c r="F15" s="722">
        <v>115.82163205223783</v>
      </c>
      <c r="G15" s="723">
        <v>114.9116697874698</v>
      </c>
      <c r="H15" s="178"/>
      <c r="M15" s="150"/>
      <c r="N15" s="135"/>
    </row>
    <row r="16" spans="2:14" ht="18" customHeight="1" x14ac:dyDescent="0.3">
      <c r="B16" s="283" t="s">
        <v>22</v>
      </c>
      <c r="C16" s="722">
        <v>80.721408163985714</v>
      </c>
      <c r="D16" s="722">
        <v>90.303608293351104</v>
      </c>
      <c r="E16" s="722">
        <v>98.101853893728759</v>
      </c>
      <c r="F16" s="722">
        <v>116.42906672997526</v>
      </c>
      <c r="G16" s="723">
        <v>122.11113247594926</v>
      </c>
      <c r="H16" s="178"/>
      <c r="M16" s="150"/>
      <c r="N16" s="135"/>
    </row>
    <row r="17" spans="2:14" ht="18" customHeight="1" x14ac:dyDescent="0.3">
      <c r="B17" s="283" t="s">
        <v>24</v>
      </c>
      <c r="C17" s="722">
        <v>221.22932246968077</v>
      </c>
      <c r="D17" s="722">
        <v>176.17575766268399</v>
      </c>
      <c r="E17" s="722">
        <v>198.12145496324845</v>
      </c>
      <c r="F17" s="722">
        <v>177.30812374917062</v>
      </c>
      <c r="G17" s="723">
        <v>174.53163565959122</v>
      </c>
      <c r="H17" s="178"/>
      <c r="M17" s="150"/>
      <c r="N17" s="135"/>
    </row>
    <row r="18" spans="2:14" ht="18" customHeight="1" x14ac:dyDescent="0.3">
      <c r="B18" s="283" t="s">
        <v>34</v>
      </c>
      <c r="C18" s="815">
        <v>48.59670362963827</v>
      </c>
      <c r="D18" s="815">
        <f>0.670866168171474*100</f>
        <v>67.086616817147402</v>
      </c>
      <c r="E18" s="815">
        <v>85.644590394013647</v>
      </c>
      <c r="F18" s="815">
        <v>57.271000000000001</v>
      </c>
      <c r="G18" s="816">
        <v>55.792000000000002</v>
      </c>
      <c r="H18" s="178"/>
      <c r="M18" s="150"/>
      <c r="N18" s="135"/>
    </row>
    <row r="19" spans="2:14" ht="18" customHeight="1" x14ac:dyDescent="0.3">
      <c r="B19" s="283" t="s">
        <v>26</v>
      </c>
      <c r="C19" s="722">
        <v>99.37999254692302</v>
      </c>
      <c r="D19" s="722">
        <v>99.225744326873794</v>
      </c>
      <c r="E19" s="722">
        <v>111.62074257703351</v>
      </c>
      <c r="F19" s="722">
        <v>122.925</v>
      </c>
      <c r="G19" s="723">
        <v>127.20399999999999</v>
      </c>
      <c r="H19" s="178"/>
      <c r="M19" s="150"/>
      <c r="N19" s="135"/>
    </row>
    <row r="20" spans="2:14" ht="18" customHeight="1" x14ac:dyDescent="0.3">
      <c r="B20" s="283" t="s">
        <v>28</v>
      </c>
      <c r="C20" s="722">
        <v>84.761149090996852</v>
      </c>
      <c r="D20" s="722">
        <v>92.501053879996306</v>
      </c>
      <c r="E20" s="722">
        <v>108.06563760600285</v>
      </c>
      <c r="F20" s="722">
        <v>118.2739</v>
      </c>
      <c r="G20" s="723">
        <v>112.99</v>
      </c>
      <c r="H20" s="178"/>
      <c r="M20" s="150"/>
      <c r="N20" s="135"/>
    </row>
    <row r="21" spans="2:14" ht="18" customHeight="1" x14ac:dyDescent="0.3">
      <c r="B21" s="283" t="s">
        <v>30</v>
      </c>
      <c r="C21" s="722">
        <v>106.75044640725153</v>
      </c>
      <c r="D21" s="722">
        <v>118.69998746180801</v>
      </c>
      <c r="E21" s="722">
        <v>132.64397816031689</v>
      </c>
      <c r="F21" s="722">
        <v>130.7073</v>
      </c>
      <c r="G21" s="723">
        <v>118.66379999999999</v>
      </c>
      <c r="H21" s="178"/>
      <c r="M21" s="150"/>
      <c r="N21" s="135"/>
    </row>
    <row r="22" spans="2:14" ht="18" customHeight="1" x14ac:dyDescent="0.3">
      <c r="B22" s="283" t="s">
        <v>32</v>
      </c>
      <c r="C22" s="722">
        <v>89.173933608010501</v>
      </c>
      <c r="D22" s="722">
        <v>96.551203446080706</v>
      </c>
      <c r="E22" s="722">
        <v>120.50906819536013</v>
      </c>
      <c r="F22" s="722">
        <v>108.83</v>
      </c>
      <c r="G22" s="723">
        <v>106.16</v>
      </c>
      <c r="H22" s="178"/>
      <c r="M22" s="150"/>
      <c r="N22" s="135"/>
    </row>
    <row r="23" spans="2:14" ht="18" customHeight="1" x14ac:dyDescent="0.3">
      <c r="B23" s="285" t="s">
        <v>326</v>
      </c>
      <c r="C23" s="725">
        <v>88.427499971614267</v>
      </c>
      <c r="D23" s="725">
        <f>0.947435750520029*100</f>
        <v>94.74357505200291</v>
      </c>
      <c r="E23" s="725">
        <v>112.82273604673394</v>
      </c>
      <c r="F23" s="725">
        <v>107.25144226086738</v>
      </c>
      <c r="G23" s="726">
        <v>101.73667315123704</v>
      </c>
      <c r="H23" s="178"/>
      <c r="M23" s="150"/>
      <c r="N23" s="135"/>
    </row>
    <row r="24" spans="2:14" x14ac:dyDescent="0.3">
      <c r="B24" s="171"/>
    </row>
    <row r="28" spans="2:14" x14ac:dyDescent="0.3">
      <c r="B28" s="140"/>
      <c r="C28" s="140"/>
    </row>
    <row r="29" spans="2:14" ht="14.4" x14ac:dyDescent="0.3">
      <c r="B29" s="134"/>
      <c r="C29" s="165"/>
    </row>
    <row r="30" spans="2:14" x14ac:dyDescent="0.3">
      <c r="B30" s="883"/>
      <c r="C30" s="171"/>
    </row>
    <row r="31" spans="2:14" x14ac:dyDescent="0.3">
      <c r="B31" s="883"/>
      <c r="C31" s="171"/>
    </row>
    <row r="32" spans="2:14" x14ac:dyDescent="0.3">
      <c r="C32" s="177"/>
    </row>
    <row r="33" spans="2:3" x14ac:dyDescent="0.3">
      <c r="C33" s="177"/>
    </row>
    <row r="34" spans="2:3" x14ac:dyDescent="0.3">
      <c r="C34" s="177"/>
    </row>
    <row r="35" spans="2:3" x14ac:dyDescent="0.3">
      <c r="B35" s="170"/>
      <c r="C35" s="177"/>
    </row>
    <row r="36" spans="2:3" x14ac:dyDescent="0.3">
      <c r="B36" s="170"/>
      <c r="C36" s="177"/>
    </row>
    <row r="37" spans="2:3" x14ac:dyDescent="0.3">
      <c r="B37" s="134"/>
      <c r="C37" s="176"/>
    </row>
    <row r="38" spans="2:3" x14ac:dyDescent="0.3">
      <c r="C38" s="177"/>
    </row>
    <row r="39" spans="2:3" x14ac:dyDescent="0.3">
      <c r="B39" s="140"/>
      <c r="C39" s="176"/>
    </row>
    <row r="40" spans="2:3" ht="14.4" x14ac:dyDescent="0.3">
      <c r="C40" s="158"/>
    </row>
    <row r="41" spans="2:3" x14ac:dyDescent="0.3">
      <c r="B41" s="883"/>
      <c r="C41" s="171"/>
    </row>
    <row r="42" spans="2:3" x14ac:dyDescent="0.3">
      <c r="B42" s="883"/>
      <c r="C42" s="171"/>
    </row>
    <row r="43" spans="2:3" ht="14.4" x14ac:dyDescent="0.3">
      <c r="C43" s="174"/>
    </row>
    <row r="44" spans="2:3" ht="14.4" x14ac:dyDescent="0.3">
      <c r="C44" s="174"/>
    </row>
    <row r="45" spans="2:3" ht="14.4" x14ac:dyDescent="0.3">
      <c r="C45" s="174"/>
    </row>
    <row r="46" spans="2:3" ht="14.4" x14ac:dyDescent="0.3">
      <c r="B46" s="170"/>
      <c r="C46" s="174"/>
    </row>
    <row r="47" spans="2:3" ht="14.4" x14ac:dyDescent="0.3">
      <c r="B47" s="170"/>
      <c r="C47" s="174"/>
    </row>
    <row r="48" spans="2:3" x14ac:dyDescent="0.3">
      <c r="B48" s="134"/>
      <c r="C48" s="172"/>
    </row>
    <row r="49" spans="2:3" x14ac:dyDescent="0.3">
      <c r="C49" s="175"/>
    </row>
    <row r="50" spans="2:3" x14ac:dyDescent="0.3">
      <c r="B50" s="140"/>
      <c r="C50" s="172"/>
    </row>
    <row r="51" spans="2:3" ht="14.4" x14ac:dyDescent="0.3">
      <c r="C51" s="158"/>
    </row>
    <row r="52" spans="2:3" x14ac:dyDescent="0.3">
      <c r="B52" s="883"/>
      <c r="C52" s="171"/>
    </row>
    <row r="53" spans="2:3" x14ac:dyDescent="0.3">
      <c r="B53" s="883"/>
      <c r="C53" s="171"/>
    </row>
    <row r="54" spans="2:3" ht="14.4" x14ac:dyDescent="0.3">
      <c r="C54" s="174"/>
    </row>
    <row r="55" spans="2:3" ht="14.4" x14ac:dyDescent="0.3">
      <c r="C55" s="174"/>
    </row>
    <row r="56" spans="2:3" ht="14.4" x14ac:dyDescent="0.3">
      <c r="C56" s="174"/>
    </row>
    <row r="57" spans="2:3" ht="14.4" x14ac:dyDescent="0.3">
      <c r="B57" s="170"/>
      <c r="C57" s="174"/>
    </row>
    <row r="58" spans="2:3" ht="14.4" x14ac:dyDescent="0.3">
      <c r="B58" s="170"/>
      <c r="C58" s="174"/>
    </row>
    <row r="59" spans="2:3" x14ac:dyDescent="0.3">
      <c r="B59" s="134"/>
      <c r="C59" s="172"/>
    </row>
    <row r="60" spans="2:3" x14ac:dyDescent="0.3">
      <c r="C60" s="173"/>
    </row>
    <row r="61" spans="2:3" x14ac:dyDescent="0.3">
      <c r="B61" s="140"/>
      <c r="C61" s="172"/>
    </row>
    <row r="62" spans="2:3" ht="14.4" x14ac:dyDescent="0.3">
      <c r="C62" s="158"/>
    </row>
    <row r="63" spans="2:3" x14ac:dyDescent="0.3">
      <c r="B63" s="883"/>
      <c r="C63" s="171"/>
    </row>
    <row r="64" spans="2:3" x14ac:dyDescent="0.3">
      <c r="B64" s="883"/>
      <c r="C64" s="171"/>
    </row>
    <row r="65" spans="2:3" ht="14.4" x14ac:dyDescent="0.3">
      <c r="C65" s="165"/>
    </row>
    <row r="66" spans="2:3" ht="14.4" x14ac:dyDescent="0.3">
      <c r="C66" s="165"/>
    </row>
    <row r="67" spans="2:3" ht="14.4" x14ac:dyDescent="0.3">
      <c r="C67" s="165"/>
    </row>
    <row r="68" spans="2:3" x14ac:dyDescent="0.3">
      <c r="B68" s="170"/>
      <c r="C68" s="169"/>
    </row>
    <row r="69" spans="2:3" x14ac:dyDescent="0.3">
      <c r="B69" s="170"/>
      <c r="C69" s="169"/>
    </row>
    <row r="70" spans="2:3" ht="14.4" x14ac:dyDescent="0.3">
      <c r="B70" s="134"/>
      <c r="C70" s="168"/>
    </row>
    <row r="71" spans="2:3" ht="14.4" x14ac:dyDescent="0.3">
      <c r="C71" s="166"/>
    </row>
    <row r="72" spans="2:3" ht="14.4" x14ac:dyDescent="0.3">
      <c r="B72" s="140"/>
      <c r="C72" s="165"/>
    </row>
    <row r="73" spans="2:3" ht="14.4" x14ac:dyDescent="0.3">
      <c r="B73" s="164"/>
      <c r="C73" s="158"/>
    </row>
    <row r="74" spans="2:3" ht="14.4" x14ac:dyDescent="0.3">
      <c r="B74" s="158"/>
      <c r="C74" s="158"/>
    </row>
  </sheetData>
  <mergeCells count="12">
    <mergeCell ref="B3:G3"/>
    <mergeCell ref="E5:G5"/>
    <mergeCell ref="B63:B64"/>
    <mergeCell ref="B52:B53"/>
    <mergeCell ref="G6:G8"/>
    <mergeCell ref="B30:B31"/>
    <mergeCell ref="B41:B42"/>
    <mergeCell ref="B6:B8"/>
    <mergeCell ref="C6:C8"/>
    <mergeCell ref="D6:D8"/>
    <mergeCell ref="E6:E8"/>
    <mergeCell ref="F6:F8"/>
  </mergeCells>
  <pageMargins left="0.7" right="0.7" top="0.76" bottom="0.75" header="0.3" footer="0.3"/>
  <pageSetup paperSize="9" scale="60" orientation="portrait" r:id="rId1"/>
  <rowBreaks count="1" manualBreakCount="1">
    <brk id="26"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N14"/>
  <sheetViews>
    <sheetView showGridLines="0" view="pageBreakPreview" zoomScaleNormal="100" zoomScaleSheetLayoutView="100" workbookViewId="0">
      <selection activeCell="T14" sqref="T14"/>
    </sheetView>
  </sheetViews>
  <sheetFormatPr defaultRowHeight="14.4" x14ac:dyDescent="0.3"/>
  <cols>
    <col min="1" max="1" width="4.109375" customWidth="1"/>
    <col min="12" max="12" width="10.6640625" customWidth="1"/>
    <col min="13" max="13" width="16" customWidth="1"/>
    <col min="14" max="14" width="15.88671875" customWidth="1"/>
    <col min="15" max="15" width="3.88671875" customWidth="1"/>
  </cols>
  <sheetData>
    <row r="2" spans="2:14" ht="19.95" customHeight="1" x14ac:dyDescent="0.3">
      <c r="B2" s="838" t="s">
        <v>35</v>
      </c>
      <c r="C2" s="838"/>
      <c r="D2" s="838"/>
      <c r="E2" s="838"/>
      <c r="F2" s="838"/>
      <c r="G2" s="838"/>
      <c r="H2" s="838"/>
      <c r="I2" s="838"/>
      <c r="J2" s="838"/>
      <c r="K2" s="838"/>
      <c r="L2" s="838"/>
      <c r="M2" s="838"/>
      <c r="N2" s="838"/>
    </row>
    <row r="3" spans="2:14" ht="29.4" customHeight="1" x14ac:dyDescent="0.3">
      <c r="B3" s="104">
        <v>1</v>
      </c>
      <c r="C3" s="841" t="s">
        <v>36</v>
      </c>
      <c r="D3" s="841"/>
      <c r="E3" s="841"/>
      <c r="F3" s="841"/>
      <c r="G3" s="841"/>
      <c r="H3" s="841"/>
      <c r="I3" s="841"/>
      <c r="J3" s="841"/>
      <c r="K3" s="841"/>
      <c r="L3" s="841"/>
      <c r="M3" s="841"/>
      <c r="N3" s="841"/>
    </row>
    <row r="4" spans="2:14" ht="45" customHeight="1" x14ac:dyDescent="0.3">
      <c r="B4" s="105">
        <v>2</v>
      </c>
      <c r="C4" s="839" t="s">
        <v>37</v>
      </c>
      <c r="D4" s="839"/>
      <c r="E4" s="839"/>
      <c r="F4" s="839"/>
      <c r="G4" s="839"/>
      <c r="H4" s="839"/>
      <c r="I4" s="839"/>
      <c r="J4" s="839"/>
      <c r="K4" s="839"/>
      <c r="L4" s="839"/>
      <c r="M4" s="839"/>
      <c r="N4" s="839"/>
    </row>
    <row r="5" spans="2:14" ht="45" customHeight="1" x14ac:dyDescent="0.3">
      <c r="B5" s="109">
        <v>3</v>
      </c>
      <c r="C5" s="839" t="s">
        <v>38</v>
      </c>
      <c r="D5" s="839"/>
      <c r="E5" s="839"/>
      <c r="F5" s="839"/>
      <c r="G5" s="839"/>
      <c r="H5" s="839"/>
      <c r="I5" s="839"/>
      <c r="J5" s="839"/>
      <c r="K5" s="839"/>
      <c r="L5" s="839"/>
      <c r="M5" s="839"/>
      <c r="N5" s="839"/>
    </row>
    <row r="6" spans="2:14" ht="43.95" customHeight="1" x14ac:dyDescent="0.3">
      <c r="B6" s="106">
        <v>3</v>
      </c>
      <c r="C6" s="840" t="s">
        <v>39</v>
      </c>
      <c r="D6" s="840"/>
      <c r="E6" s="840"/>
      <c r="F6" s="840"/>
      <c r="G6" s="840"/>
      <c r="H6" s="840"/>
      <c r="I6" s="840"/>
      <c r="J6" s="840"/>
      <c r="K6" s="840"/>
      <c r="L6" s="840"/>
      <c r="M6" s="840"/>
      <c r="N6" s="840"/>
    </row>
    <row r="7" spans="2:14" ht="37.950000000000003" customHeight="1" x14ac:dyDescent="0.3">
      <c r="B7" s="107">
        <v>4</v>
      </c>
      <c r="C7" s="833" t="s">
        <v>40</v>
      </c>
      <c r="D7" s="833"/>
      <c r="E7" s="833"/>
      <c r="F7" s="833"/>
      <c r="G7" s="833"/>
      <c r="H7" s="833"/>
      <c r="I7" s="833"/>
      <c r="J7" s="833"/>
      <c r="K7" s="833"/>
      <c r="L7" s="833"/>
      <c r="M7" s="833"/>
      <c r="N7" s="833"/>
    </row>
    <row r="8" spans="2:14" ht="34.950000000000003" customHeight="1" x14ac:dyDescent="0.3">
      <c r="B8" s="106">
        <v>5</v>
      </c>
      <c r="C8" s="840" t="s">
        <v>41</v>
      </c>
      <c r="D8" s="840"/>
      <c r="E8" s="840"/>
      <c r="F8" s="840"/>
      <c r="G8" s="840"/>
      <c r="H8" s="840"/>
      <c r="I8" s="840"/>
      <c r="J8" s="840"/>
      <c r="K8" s="840"/>
      <c r="L8" s="840"/>
      <c r="M8" s="840"/>
      <c r="N8" s="840"/>
    </row>
    <row r="9" spans="2:14" ht="34.950000000000003" customHeight="1" x14ac:dyDescent="0.3">
      <c r="B9" s="107">
        <v>6</v>
      </c>
      <c r="C9" s="833" t="s">
        <v>42</v>
      </c>
      <c r="D9" s="833"/>
      <c r="E9" s="833"/>
      <c r="F9" s="833"/>
      <c r="G9" s="833"/>
      <c r="H9" s="833"/>
      <c r="I9" s="833"/>
      <c r="J9" s="833"/>
      <c r="K9" s="833"/>
      <c r="L9" s="833"/>
      <c r="M9" s="833"/>
      <c r="N9" s="833"/>
    </row>
    <row r="10" spans="2:14" ht="29.4" customHeight="1" x14ac:dyDescent="0.3">
      <c r="B10" s="108">
        <v>7</v>
      </c>
      <c r="C10" s="835" t="s">
        <v>43</v>
      </c>
      <c r="D10" s="835"/>
      <c r="E10" s="835"/>
      <c r="F10" s="835"/>
      <c r="G10" s="835"/>
      <c r="H10" s="835"/>
      <c r="I10" s="835"/>
      <c r="J10" s="835"/>
      <c r="K10" s="835"/>
      <c r="L10" s="835"/>
      <c r="M10" s="835"/>
      <c r="N10" s="835"/>
    </row>
    <row r="11" spans="2:14" ht="24.6" customHeight="1" x14ac:dyDescent="0.3">
      <c r="B11" s="109">
        <v>8</v>
      </c>
      <c r="C11" s="836" t="s">
        <v>44</v>
      </c>
      <c r="D11" s="836"/>
      <c r="E11" s="836"/>
      <c r="F11" s="836"/>
      <c r="G11" s="836"/>
      <c r="H11" s="836"/>
      <c r="I11" s="836"/>
      <c r="J11" s="836"/>
      <c r="K11" s="836"/>
      <c r="L11" s="836"/>
      <c r="M11" s="836"/>
      <c r="N11" s="836"/>
    </row>
    <row r="12" spans="2:14" ht="19.95" customHeight="1" x14ac:dyDescent="0.3">
      <c r="B12" s="110"/>
      <c r="C12" s="837" t="s">
        <v>45</v>
      </c>
      <c r="D12" s="837"/>
      <c r="E12" s="837"/>
      <c r="F12" s="837"/>
      <c r="G12" s="837"/>
      <c r="H12" s="837"/>
      <c r="I12" s="837"/>
      <c r="J12" s="837"/>
      <c r="K12" s="837"/>
      <c r="L12" s="837"/>
      <c r="M12" s="837"/>
      <c r="N12" s="837"/>
    </row>
    <row r="13" spans="2:14" ht="20.399999999999999" customHeight="1" x14ac:dyDescent="0.3">
      <c r="B13" s="110"/>
      <c r="C13" s="837" t="s">
        <v>46</v>
      </c>
      <c r="D13" s="837"/>
      <c r="E13" s="837"/>
      <c r="F13" s="837"/>
      <c r="G13" s="837"/>
      <c r="H13" s="837"/>
      <c r="I13" s="837"/>
      <c r="J13" s="837"/>
      <c r="K13" s="837"/>
      <c r="L13" s="837"/>
      <c r="M13" s="837"/>
      <c r="N13" s="837"/>
    </row>
    <row r="14" spans="2:14" ht="19.95" customHeight="1" thickBot="1" x14ac:dyDescent="0.35">
      <c r="B14" s="737"/>
      <c r="C14" s="834" t="s">
        <v>47</v>
      </c>
      <c r="D14" s="834"/>
      <c r="E14" s="834"/>
      <c r="F14" s="834"/>
      <c r="G14" s="834"/>
      <c r="H14" s="834"/>
      <c r="I14" s="834"/>
      <c r="J14" s="834"/>
      <c r="K14" s="834"/>
      <c r="L14" s="834"/>
      <c r="M14" s="834"/>
      <c r="N14" s="834"/>
    </row>
  </sheetData>
  <mergeCells count="13">
    <mergeCell ref="B2:N2"/>
    <mergeCell ref="C4:N4"/>
    <mergeCell ref="C6:N6"/>
    <mergeCell ref="C7:N7"/>
    <mergeCell ref="C8:N8"/>
    <mergeCell ref="C3:N3"/>
    <mergeCell ref="C5:N5"/>
    <mergeCell ref="C9:N9"/>
    <mergeCell ref="C14:N14"/>
    <mergeCell ref="C10:N10"/>
    <mergeCell ref="C11:N11"/>
    <mergeCell ref="C12:N12"/>
    <mergeCell ref="C13:N13"/>
  </mergeCells>
  <pageMargins left="0.7" right="0.7" top="0.75" bottom="0.75" header="0.3" footer="0.3"/>
  <pageSetup scale="63"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J742"/>
  <sheetViews>
    <sheetView showGridLines="0" view="pageBreakPreview" zoomScale="90" zoomScaleNormal="100" zoomScaleSheetLayoutView="90" workbookViewId="0">
      <selection activeCell="A53" sqref="A53"/>
    </sheetView>
  </sheetViews>
  <sheetFormatPr defaultColWidth="9.109375" defaultRowHeight="13.2" x14ac:dyDescent="0.3"/>
  <cols>
    <col min="1" max="1" width="4.5546875" style="135" customWidth="1"/>
    <col min="2" max="2" width="7.6640625" style="135" customWidth="1"/>
    <col min="3" max="3" width="50.109375" style="180" customWidth="1"/>
    <col min="4" max="4" width="20.6640625" style="143" customWidth="1"/>
    <col min="5" max="7" width="20.6640625" style="135" customWidth="1"/>
    <col min="8" max="8" width="4.5546875" style="135" customWidth="1"/>
    <col min="9" max="9" width="12.44140625" style="135" bestFit="1" customWidth="1"/>
    <col min="10" max="16384" width="9.109375" style="135"/>
  </cols>
  <sheetData>
    <row r="1" spans="2:9" x14ac:dyDescent="0.3">
      <c r="C1" s="122"/>
      <c r="D1" s="443"/>
    </row>
    <row r="2" spans="2:9" ht="13.8" x14ac:dyDescent="0.3">
      <c r="B2" s="629" t="s">
        <v>327</v>
      </c>
      <c r="C2" s="122"/>
      <c r="D2" s="443"/>
      <c r="E2" s="134"/>
    </row>
    <row r="3" spans="2:9" ht="14.4" customHeight="1" x14ac:dyDescent="0.3">
      <c r="B3" s="905" t="s">
        <v>77</v>
      </c>
      <c r="C3" s="905"/>
      <c r="D3" s="905"/>
      <c r="E3" s="905"/>
      <c r="F3" s="905"/>
      <c r="G3" s="905"/>
    </row>
    <row r="4" spans="2:9" ht="13.8" thickBot="1" x14ac:dyDescent="0.35">
      <c r="B4" s="184"/>
      <c r="C4" s="185"/>
      <c r="D4" s="124"/>
      <c r="G4" s="186"/>
    </row>
    <row r="5" spans="2:9" ht="19.2" customHeight="1" thickBot="1" x14ac:dyDescent="0.35">
      <c r="B5" s="912" t="s">
        <v>93</v>
      </c>
      <c r="C5" s="913"/>
      <c r="D5" s="124"/>
      <c r="G5" s="149" t="s">
        <v>218</v>
      </c>
      <c r="H5" s="149"/>
    </row>
    <row r="6" spans="2:9" ht="13.2" customHeight="1" x14ac:dyDescent="0.3">
      <c r="B6" s="914" t="s">
        <v>328</v>
      </c>
      <c r="C6" s="917" t="s">
        <v>329</v>
      </c>
      <c r="D6" s="919" t="s">
        <v>330</v>
      </c>
      <c r="E6" s="917" t="s">
        <v>331</v>
      </c>
      <c r="F6" s="917" t="s">
        <v>332</v>
      </c>
      <c r="G6" s="921" t="s">
        <v>333</v>
      </c>
    </row>
    <row r="7" spans="2:9" ht="13.2" customHeight="1" x14ac:dyDescent="0.3">
      <c r="B7" s="915"/>
      <c r="C7" s="907"/>
      <c r="D7" s="887"/>
      <c r="E7" s="907"/>
      <c r="F7" s="907"/>
      <c r="G7" s="922"/>
    </row>
    <row r="8" spans="2:9" ht="19.2" customHeight="1" thickBot="1" x14ac:dyDescent="0.35">
      <c r="B8" s="916"/>
      <c r="C8" s="918"/>
      <c r="D8" s="920"/>
      <c r="E8" s="918"/>
      <c r="F8" s="918"/>
      <c r="G8" s="923"/>
    </row>
    <row r="9" spans="2:9" ht="18" customHeight="1" x14ac:dyDescent="0.3">
      <c r="B9" s="373"/>
      <c r="C9" s="378" t="s">
        <v>334</v>
      </c>
      <c r="D9" s="379"/>
      <c r="E9" s="380"/>
      <c r="F9" s="381"/>
      <c r="G9" s="382"/>
    </row>
    <row r="10" spans="2:9" ht="18" customHeight="1" x14ac:dyDescent="0.3">
      <c r="B10" s="375">
        <v>1</v>
      </c>
      <c r="C10" s="322" t="s">
        <v>335</v>
      </c>
      <c r="D10" s="444">
        <f t="shared" ref="D10:D49" si="0">D61+D110+D159+D208+D257+D306+D355+D404++D453+D502+D551+D600+D649+D699</f>
        <v>360507.851075101</v>
      </c>
      <c r="E10" s="338">
        <f t="shared" ref="E10:E45" si="1">+E61+E110+E159+E208+E257+E306+E355+E404+E453+E502+E551+E600+E649+E699</f>
        <v>0</v>
      </c>
      <c r="F10" s="341">
        <f>+D10+E10</f>
        <v>360507.851075101</v>
      </c>
      <c r="G10" s="383">
        <f t="shared" ref="G10:G15" si="2">+G61+G110+G159+G208+G257+G306+G355+G404+G453+G502+G551+G600+G649+G699</f>
        <v>0</v>
      </c>
      <c r="I10" s="137"/>
    </row>
    <row r="11" spans="2:9" ht="18" customHeight="1" x14ac:dyDescent="0.3">
      <c r="B11" s="375">
        <v>2</v>
      </c>
      <c r="C11" s="322" t="s">
        <v>336</v>
      </c>
      <c r="D11" s="444">
        <f t="shared" si="0"/>
        <v>2232534.7598312376</v>
      </c>
      <c r="E11" s="338">
        <f t="shared" si="1"/>
        <v>0</v>
      </c>
      <c r="F11" s="341">
        <f>+D11+E11</f>
        <v>2232534.7598312376</v>
      </c>
      <c r="G11" s="383">
        <f t="shared" si="2"/>
        <v>0</v>
      </c>
      <c r="I11" s="137"/>
    </row>
    <row r="12" spans="2:9" ht="18" customHeight="1" x14ac:dyDescent="0.3">
      <c r="B12" s="375">
        <v>3</v>
      </c>
      <c r="C12" s="322" t="s">
        <v>337</v>
      </c>
      <c r="D12" s="444">
        <f t="shared" si="0"/>
        <v>792662.01100000006</v>
      </c>
      <c r="E12" s="338">
        <f t="shared" si="1"/>
        <v>0</v>
      </c>
      <c r="F12" s="341">
        <f t="shared" ref="F12:F49" si="3">+D12+E12</f>
        <v>792662.01100000006</v>
      </c>
      <c r="G12" s="383">
        <f t="shared" si="2"/>
        <v>0</v>
      </c>
      <c r="I12" s="137"/>
    </row>
    <row r="13" spans="2:9" ht="18" customHeight="1" x14ac:dyDescent="0.3">
      <c r="B13" s="375">
        <v>4</v>
      </c>
      <c r="C13" s="322" t="s">
        <v>338</v>
      </c>
      <c r="D13" s="444">
        <f t="shared" si="0"/>
        <v>2522510.7712530429</v>
      </c>
      <c r="E13" s="338">
        <f t="shared" si="1"/>
        <v>46356.197919999999</v>
      </c>
      <c r="F13" s="341">
        <f>+D13+E13</f>
        <v>2568866.969173043</v>
      </c>
      <c r="G13" s="383">
        <f t="shared" si="2"/>
        <v>0</v>
      </c>
      <c r="I13" s="137"/>
    </row>
    <row r="14" spans="2:9" ht="18" customHeight="1" x14ac:dyDescent="0.3">
      <c r="B14" s="375">
        <v>5</v>
      </c>
      <c r="C14" s="322" t="s">
        <v>287</v>
      </c>
      <c r="D14" s="444">
        <f t="shared" si="0"/>
        <v>7702049.5899000037</v>
      </c>
      <c r="E14" s="338">
        <f t="shared" si="1"/>
        <v>4174.6334099999985</v>
      </c>
      <c r="F14" s="341">
        <f>+D14+E14</f>
        <v>7706224.223310004</v>
      </c>
      <c r="G14" s="383">
        <f t="shared" si="2"/>
        <v>0</v>
      </c>
      <c r="I14" s="137"/>
    </row>
    <row r="15" spans="2:9" ht="18" customHeight="1" x14ac:dyDescent="0.3">
      <c r="B15" s="375">
        <v>6</v>
      </c>
      <c r="C15" s="322" t="s">
        <v>339</v>
      </c>
      <c r="D15" s="444">
        <f t="shared" si="0"/>
        <v>2946249</v>
      </c>
      <c r="E15" s="338">
        <f t="shared" si="1"/>
        <v>0</v>
      </c>
      <c r="F15" s="341">
        <f t="shared" si="3"/>
        <v>2946249</v>
      </c>
      <c r="G15" s="383">
        <f t="shared" si="2"/>
        <v>0</v>
      </c>
      <c r="I15" s="137"/>
    </row>
    <row r="16" spans="2:9" ht="18" customHeight="1" x14ac:dyDescent="0.3">
      <c r="B16" s="375">
        <v>7</v>
      </c>
      <c r="C16" s="322" t="s">
        <v>340</v>
      </c>
      <c r="D16" s="444">
        <f t="shared" si="0"/>
        <v>4633488.8930000002</v>
      </c>
      <c r="E16" s="338">
        <f t="shared" si="1"/>
        <v>0</v>
      </c>
      <c r="F16" s="341">
        <f t="shared" si="3"/>
        <v>4633488.8930000002</v>
      </c>
      <c r="G16" s="383">
        <f>SUM(G17:G18)</f>
        <v>0</v>
      </c>
      <c r="I16" s="137"/>
    </row>
    <row r="17" spans="2:9" ht="18" customHeight="1" x14ac:dyDescent="0.3">
      <c r="B17" s="375"/>
      <c r="C17" s="322" t="s">
        <v>341</v>
      </c>
      <c r="D17" s="444">
        <f t="shared" si="0"/>
        <v>1502892.8307699999</v>
      </c>
      <c r="E17" s="338">
        <f t="shared" si="1"/>
        <v>0</v>
      </c>
      <c r="F17" s="341">
        <f t="shared" si="3"/>
        <v>1502892.8307699999</v>
      </c>
      <c r="G17" s="383">
        <f>+G68+G117+G166+G215+G264+G313+G362+G411+G460+G509+G558+G607+G656+G706</f>
        <v>0</v>
      </c>
      <c r="I17" s="137"/>
    </row>
    <row r="18" spans="2:9" ht="18" customHeight="1" x14ac:dyDescent="0.3">
      <c r="B18" s="375"/>
      <c r="C18" s="322" t="s">
        <v>342</v>
      </c>
      <c r="D18" s="444">
        <f t="shared" si="0"/>
        <v>3130596.0622299998</v>
      </c>
      <c r="E18" s="338">
        <f t="shared" si="1"/>
        <v>0</v>
      </c>
      <c r="F18" s="341">
        <f t="shared" si="3"/>
        <v>3130596.0622299998</v>
      </c>
      <c r="G18" s="383">
        <f>+G69+G118+G167+G216+G265+G314+G363+G412+G461+G510+G559+G608+G657+G707</f>
        <v>0</v>
      </c>
      <c r="I18" s="137"/>
    </row>
    <row r="19" spans="2:9" ht="18" customHeight="1" x14ac:dyDescent="0.3">
      <c r="B19" s="375">
        <v>8</v>
      </c>
      <c r="C19" s="322" t="s">
        <v>343</v>
      </c>
      <c r="D19" s="444">
        <f t="shared" si="0"/>
        <v>122383.14469</v>
      </c>
      <c r="E19" s="338">
        <f t="shared" si="1"/>
        <v>0</v>
      </c>
      <c r="F19" s="341">
        <f t="shared" si="3"/>
        <v>122383.14469</v>
      </c>
      <c r="G19" s="383">
        <f>SUM(G20:G21)</f>
        <v>0</v>
      </c>
      <c r="I19" s="137"/>
    </row>
    <row r="20" spans="2:9" ht="18" customHeight="1" x14ac:dyDescent="0.3">
      <c r="B20" s="375"/>
      <c r="C20" s="322" t="s">
        <v>344</v>
      </c>
      <c r="D20" s="444">
        <f t="shared" si="0"/>
        <v>0</v>
      </c>
      <c r="E20" s="338">
        <f t="shared" si="1"/>
        <v>0</v>
      </c>
      <c r="F20" s="341">
        <f t="shared" si="3"/>
        <v>0</v>
      </c>
      <c r="G20" s="383">
        <f t="shared" ref="G20:G49" si="4">+G71+G120+G169+G218+G267+G316+G365+G414+G463+G512+G561+G610+G659+G709</f>
        <v>0</v>
      </c>
      <c r="I20" s="137"/>
    </row>
    <row r="21" spans="2:9" ht="18" customHeight="1" thickBot="1" x14ac:dyDescent="0.35">
      <c r="B21" s="376"/>
      <c r="C21" s="323" t="s">
        <v>345</v>
      </c>
      <c r="D21" s="445">
        <f t="shared" si="0"/>
        <v>122383.14469</v>
      </c>
      <c r="E21" s="339">
        <f t="shared" si="1"/>
        <v>0</v>
      </c>
      <c r="F21" s="342">
        <f t="shared" si="3"/>
        <v>122383.14469</v>
      </c>
      <c r="G21" s="384">
        <f t="shared" si="4"/>
        <v>0</v>
      </c>
      <c r="I21" s="137"/>
    </row>
    <row r="22" spans="2:9" ht="18" customHeight="1" thickBot="1" x14ac:dyDescent="0.35">
      <c r="B22" s="344">
        <v>9</v>
      </c>
      <c r="C22" s="345" t="s">
        <v>346</v>
      </c>
      <c r="D22" s="446">
        <f>D73+D122+D171+D220+D269+D318+D367+D416++D465+D514+D563+D612+D661+D711</f>
        <v>138252117.83492598</v>
      </c>
      <c r="E22" s="347">
        <f t="shared" si="1"/>
        <v>38517234.544442602</v>
      </c>
      <c r="F22" s="348">
        <f>+D22+E22</f>
        <v>176769352.37936857</v>
      </c>
      <c r="G22" s="349">
        <f t="shared" si="4"/>
        <v>7692562.8720471645</v>
      </c>
      <c r="I22" s="137"/>
    </row>
    <row r="23" spans="2:9" ht="18" customHeight="1" x14ac:dyDescent="0.3">
      <c r="B23" s="377">
        <v>10</v>
      </c>
      <c r="C23" s="324" t="s">
        <v>347</v>
      </c>
      <c r="D23" s="447">
        <f t="shared" si="0"/>
        <v>17569335.271025639</v>
      </c>
      <c r="E23" s="340">
        <f t="shared" si="1"/>
        <v>0</v>
      </c>
      <c r="F23" s="343">
        <f t="shared" si="3"/>
        <v>17569335.271025639</v>
      </c>
      <c r="G23" s="385">
        <f t="shared" si="4"/>
        <v>0</v>
      </c>
      <c r="I23" s="137"/>
    </row>
    <row r="24" spans="2:9" ht="18" customHeight="1" x14ac:dyDescent="0.3">
      <c r="B24" s="375">
        <v>11</v>
      </c>
      <c r="C24" s="322" t="s">
        <v>348</v>
      </c>
      <c r="D24" s="444">
        <f t="shared" si="0"/>
        <v>52989738.654178545</v>
      </c>
      <c r="E24" s="338">
        <f t="shared" si="1"/>
        <v>723880.01567659434</v>
      </c>
      <c r="F24" s="341">
        <f t="shared" si="3"/>
        <v>53713618.66985514</v>
      </c>
      <c r="G24" s="383">
        <f t="shared" si="4"/>
        <v>562456.58207968436</v>
      </c>
      <c r="I24" s="137"/>
    </row>
    <row r="25" spans="2:9" ht="18" customHeight="1" x14ac:dyDescent="0.3">
      <c r="B25" s="375">
        <v>12</v>
      </c>
      <c r="C25" s="322" t="s">
        <v>349</v>
      </c>
      <c r="D25" s="444">
        <f t="shared" si="0"/>
        <v>63942034.060261823</v>
      </c>
      <c r="E25" s="338">
        <f t="shared" si="1"/>
        <v>37793354.528766006</v>
      </c>
      <c r="F25" s="341">
        <f t="shared" si="3"/>
        <v>101735388.58902782</v>
      </c>
      <c r="G25" s="383">
        <f t="shared" si="4"/>
        <v>7130106.2899674801</v>
      </c>
      <c r="I25" s="137"/>
    </row>
    <row r="26" spans="2:9" ht="18" customHeight="1" x14ac:dyDescent="0.3">
      <c r="B26" s="375">
        <v>13</v>
      </c>
      <c r="C26" s="322" t="s">
        <v>350</v>
      </c>
      <c r="D26" s="444">
        <f t="shared" si="0"/>
        <v>3751009.8494599997</v>
      </c>
      <c r="E26" s="338">
        <f t="shared" si="1"/>
        <v>0</v>
      </c>
      <c r="F26" s="341">
        <f t="shared" si="3"/>
        <v>3751009.8494599997</v>
      </c>
      <c r="G26" s="383">
        <f t="shared" si="4"/>
        <v>0</v>
      </c>
      <c r="I26" s="137"/>
    </row>
    <row r="27" spans="2:9" ht="18" customHeight="1" x14ac:dyDescent="0.3">
      <c r="B27" s="375">
        <v>14</v>
      </c>
      <c r="C27" s="325" t="s">
        <v>351</v>
      </c>
      <c r="D27" s="444">
        <f t="shared" si="0"/>
        <v>0</v>
      </c>
      <c r="E27" s="338">
        <f t="shared" si="1"/>
        <v>0</v>
      </c>
      <c r="F27" s="341">
        <f t="shared" si="3"/>
        <v>0</v>
      </c>
      <c r="G27" s="383">
        <f t="shared" si="4"/>
        <v>0</v>
      </c>
      <c r="I27" s="137"/>
    </row>
    <row r="28" spans="2:9" ht="18" customHeight="1" x14ac:dyDescent="0.3">
      <c r="B28" s="375">
        <v>15</v>
      </c>
      <c r="C28" s="325" t="s">
        <v>352</v>
      </c>
      <c r="D28" s="444">
        <f t="shared" si="0"/>
        <v>22451890.095176224</v>
      </c>
      <c r="E28" s="338">
        <f t="shared" si="1"/>
        <v>346552.28262000001</v>
      </c>
      <c r="F28" s="341">
        <f t="shared" si="3"/>
        <v>22798442.377796225</v>
      </c>
      <c r="G28" s="383">
        <f t="shared" si="4"/>
        <v>583649.17382000014</v>
      </c>
      <c r="I28" s="137"/>
    </row>
    <row r="29" spans="2:9" ht="18" customHeight="1" x14ac:dyDescent="0.3">
      <c r="B29" s="375">
        <v>16</v>
      </c>
      <c r="C29" s="325" t="s">
        <v>353</v>
      </c>
      <c r="D29" s="444">
        <f t="shared" si="0"/>
        <v>30884654.196354158</v>
      </c>
      <c r="E29" s="338">
        <f t="shared" si="1"/>
        <v>4340648.1432400001</v>
      </c>
      <c r="F29" s="341">
        <f t="shared" si="3"/>
        <v>35225302.339594156</v>
      </c>
      <c r="G29" s="383">
        <f t="shared" si="4"/>
        <v>2002077.20481</v>
      </c>
      <c r="I29" s="137"/>
    </row>
    <row r="30" spans="2:9" s="134" customFormat="1" ht="18" customHeight="1" x14ac:dyDescent="0.3">
      <c r="B30" s="375">
        <v>17</v>
      </c>
      <c r="C30" s="322" t="s">
        <v>196</v>
      </c>
      <c r="D30" s="444">
        <f t="shared" si="0"/>
        <v>14176356.65409722</v>
      </c>
      <c r="E30" s="338">
        <f t="shared" si="1"/>
        <v>1272124.2263199999</v>
      </c>
      <c r="F30" s="341">
        <f t="shared" si="3"/>
        <v>15448480.88041722</v>
      </c>
      <c r="G30" s="383">
        <f t="shared" si="4"/>
        <v>100.10727</v>
      </c>
      <c r="H30" s="135"/>
      <c r="I30" s="137"/>
    </row>
    <row r="31" spans="2:9" ht="18" customHeight="1" x14ac:dyDescent="0.3">
      <c r="B31" s="375">
        <v>18</v>
      </c>
      <c r="C31" s="322" t="s">
        <v>354</v>
      </c>
      <c r="D31" s="444">
        <f>D82+D131+D180+D229+D278+D327+D376+D425++D474+D523+D572+D621+D670+D720</f>
        <v>3683839.9428047533</v>
      </c>
      <c r="E31" s="338">
        <f t="shared" si="1"/>
        <v>2745058.8565100003</v>
      </c>
      <c r="F31" s="341">
        <f t="shared" si="3"/>
        <v>6428898.7993147541</v>
      </c>
      <c r="G31" s="383">
        <f t="shared" si="4"/>
        <v>213290.74894999998</v>
      </c>
      <c r="I31" s="137"/>
    </row>
    <row r="32" spans="2:9" ht="18" customHeight="1" thickBot="1" x14ac:dyDescent="0.35">
      <c r="B32" s="376">
        <v>19</v>
      </c>
      <c r="C32" s="323" t="s">
        <v>202</v>
      </c>
      <c r="D32" s="445">
        <f t="shared" si="0"/>
        <v>7756596.9256699998</v>
      </c>
      <c r="E32" s="339">
        <f t="shared" si="1"/>
        <v>565002.272</v>
      </c>
      <c r="F32" s="342">
        <f>+D32+E32</f>
        <v>8321599.1976699997</v>
      </c>
      <c r="G32" s="384">
        <f t="shared" si="4"/>
        <v>1251382.5074100001</v>
      </c>
      <c r="I32" s="137"/>
    </row>
    <row r="33" spans="2:9" ht="18" customHeight="1" thickBot="1" x14ac:dyDescent="0.35">
      <c r="B33" s="344">
        <v>20</v>
      </c>
      <c r="C33" s="345" t="s">
        <v>355</v>
      </c>
      <c r="D33" s="446">
        <f t="shared" si="0"/>
        <v>238517841.66977772</v>
      </c>
      <c r="E33" s="347">
        <f t="shared" si="1"/>
        <v>47837151.156462602</v>
      </c>
      <c r="F33" s="348">
        <f>+D33+E33</f>
        <v>286354992.8262403</v>
      </c>
      <c r="G33" s="349">
        <f t="shared" si="4"/>
        <v>11743062.614307165</v>
      </c>
      <c r="I33" s="137"/>
    </row>
    <row r="34" spans="2:9" ht="18" customHeight="1" x14ac:dyDescent="0.3">
      <c r="B34" s="377"/>
      <c r="C34" s="326" t="s">
        <v>356</v>
      </c>
      <c r="D34" s="447">
        <f t="shared" si="0"/>
        <v>0</v>
      </c>
      <c r="E34" s="340">
        <f t="shared" si="1"/>
        <v>0</v>
      </c>
      <c r="F34" s="343">
        <f t="shared" si="3"/>
        <v>0</v>
      </c>
      <c r="G34" s="385">
        <f t="shared" si="4"/>
        <v>0</v>
      </c>
      <c r="I34" s="137"/>
    </row>
    <row r="35" spans="2:9" ht="18" customHeight="1" x14ac:dyDescent="0.3">
      <c r="B35" s="375"/>
      <c r="C35" s="327" t="s">
        <v>357</v>
      </c>
      <c r="D35" s="444">
        <f t="shared" si="0"/>
        <v>0</v>
      </c>
      <c r="E35" s="338">
        <f t="shared" si="1"/>
        <v>0</v>
      </c>
      <c r="F35" s="341">
        <f t="shared" si="3"/>
        <v>0</v>
      </c>
      <c r="G35" s="383">
        <f t="shared" si="4"/>
        <v>0</v>
      </c>
      <c r="I35" s="137"/>
    </row>
    <row r="36" spans="2:9" ht="18" customHeight="1" x14ac:dyDescent="0.3">
      <c r="B36" s="375">
        <v>21</v>
      </c>
      <c r="C36" s="322" t="s">
        <v>358</v>
      </c>
      <c r="D36" s="444">
        <f t="shared" si="0"/>
        <v>96391536.577817082</v>
      </c>
      <c r="E36" s="338">
        <f t="shared" si="1"/>
        <v>9582157.8983800001</v>
      </c>
      <c r="F36" s="341">
        <f t="shared" si="3"/>
        <v>105973694.47619708</v>
      </c>
      <c r="G36" s="383">
        <f t="shared" si="4"/>
        <v>9649572.4187899996</v>
      </c>
      <c r="I36" s="137"/>
    </row>
    <row r="37" spans="2:9" ht="18" customHeight="1" x14ac:dyDescent="0.3">
      <c r="B37" s="375">
        <v>22</v>
      </c>
      <c r="C37" s="325" t="s">
        <v>359</v>
      </c>
      <c r="D37" s="444">
        <f t="shared" si="0"/>
        <v>2609373.7310899999</v>
      </c>
      <c r="E37" s="338">
        <f t="shared" si="1"/>
        <v>0</v>
      </c>
      <c r="F37" s="341">
        <f t="shared" si="3"/>
        <v>2609373.7310899999</v>
      </c>
      <c r="G37" s="383">
        <f t="shared" si="4"/>
        <v>0</v>
      </c>
      <c r="I37" s="137"/>
    </row>
    <row r="38" spans="2:9" ht="18" customHeight="1" x14ac:dyDescent="0.3">
      <c r="B38" s="375">
        <v>23</v>
      </c>
      <c r="C38" s="325" t="s">
        <v>360</v>
      </c>
      <c r="D38" s="444">
        <f t="shared" si="0"/>
        <v>17758423.413781196</v>
      </c>
      <c r="E38" s="338">
        <f t="shared" si="1"/>
        <v>743792.67183000001</v>
      </c>
      <c r="F38" s="341">
        <f t="shared" si="3"/>
        <v>18502216.085611194</v>
      </c>
      <c r="G38" s="383">
        <f t="shared" si="4"/>
        <v>826018.99010000005</v>
      </c>
      <c r="I38" s="137"/>
    </row>
    <row r="39" spans="2:9" ht="18" customHeight="1" x14ac:dyDescent="0.3">
      <c r="B39" s="375">
        <v>24</v>
      </c>
      <c r="C39" s="325" t="s">
        <v>361</v>
      </c>
      <c r="D39" s="444">
        <f t="shared" si="0"/>
        <v>1914736.7580000001</v>
      </c>
      <c r="E39" s="338">
        <f t="shared" si="1"/>
        <v>36635.161079999998</v>
      </c>
      <c r="F39" s="341">
        <f t="shared" si="3"/>
        <v>1951371.9190800001</v>
      </c>
      <c r="G39" s="383">
        <f t="shared" si="4"/>
        <v>0</v>
      </c>
      <c r="I39" s="137"/>
    </row>
    <row r="40" spans="2:9" ht="18" customHeight="1" x14ac:dyDescent="0.3">
      <c r="B40" s="375">
        <v>25</v>
      </c>
      <c r="C40" s="322" t="s">
        <v>362</v>
      </c>
      <c r="D40" s="444">
        <f t="shared" si="0"/>
        <v>777801.50133</v>
      </c>
      <c r="E40" s="338">
        <f t="shared" si="1"/>
        <v>49537.779390000003</v>
      </c>
      <c r="F40" s="341">
        <f t="shared" si="3"/>
        <v>827339.28072000004</v>
      </c>
      <c r="G40" s="383">
        <f t="shared" si="4"/>
        <v>0</v>
      </c>
      <c r="I40" s="137"/>
    </row>
    <row r="41" spans="2:9" ht="18" customHeight="1" thickBot="1" x14ac:dyDescent="0.35">
      <c r="B41" s="376">
        <v>26</v>
      </c>
      <c r="C41" s="328" t="s">
        <v>363</v>
      </c>
      <c r="D41" s="445">
        <f t="shared" si="0"/>
        <v>28370988.497717157</v>
      </c>
      <c r="E41" s="339">
        <f t="shared" si="1"/>
        <v>6135561.1239300007</v>
      </c>
      <c r="F41" s="342">
        <f t="shared" si="3"/>
        <v>34506549.621647157</v>
      </c>
      <c r="G41" s="384">
        <f t="shared" si="4"/>
        <v>50606.124779999991</v>
      </c>
      <c r="I41" s="137"/>
    </row>
    <row r="42" spans="2:9" ht="18" customHeight="1" thickBot="1" x14ac:dyDescent="0.35">
      <c r="B42" s="344">
        <v>27</v>
      </c>
      <c r="C42" s="350" t="s">
        <v>364</v>
      </c>
      <c r="D42" s="446">
        <f t="shared" si="0"/>
        <v>147822860.47973543</v>
      </c>
      <c r="E42" s="347">
        <f t="shared" si="1"/>
        <v>16547684.634610001</v>
      </c>
      <c r="F42" s="348">
        <f t="shared" si="3"/>
        <v>164370545.11434543</v>
      </c>
      <c r="G42" s="349">
        <f t="shared" si="4"/>
        <v>10526197.533669999</v>
      </c>
      <c r="I42" s="137"/>
    </row>
    <row r="43" spans="2:9" ht="18" customHeight="1" x14ac:dyDescent="0.3">
      <c r="B43" s="377"/>
      <c r="C43" s="329" t="s">
        <v>365</v>
      </c>
      <c r="D43" s="447">
        <f t="shared" si="0"/>
        <v>0</v>
      </c>
      <c r="E43" s="340">
        <f t="shared" si="1"/>
        <v>0</v>
      </c>
      <c r="F43" s="343">
        <f t="shared" si="3"/>
        <v>0</v>
      </c>
      <c r="G43" s="385">
        <f t="shared" si="4"/>
        <v>0</v>
      </c>
      <c r="I43" s="137"/>
    </row>
    <row r="44" spans="2:9" s="134" customFormat="1" ht="18" customHeight="1" x14ac:dyDescent="0.3">
      <c r="B44" s="375">
        <v>28</v>
      </c>
      <c r="C44" s="322" t="s">
        <v>366</v>
      </c>
      <c r="D44" s="444">
        <f t="shared" si="0"/>
        <v>39561640.551660001</v>
      </c>
      <c r="E44" s="338">
        <f t="shared" si="1"/>
        <v>0</v>
      </c>
      <c r="F44" s="341">
        <f t="shared" si="3"/>
        <v>39561640.551660001</v>
      </c>
      <c r="G44" s="383">
        <f t="shared" si="4"/>
        <v>0</v>
      </c>
      <c r="H44" s="135"/>
      <c r="I44" s="137"/>
    </row>
    <row r="45" spans="2:9" ht="18" customHeight="1" x14ac:dyDescent="0.3">
      <c r="B45" s="375">
        <v>29</v>
      </c>
      <c r="C45" s="322" t="s">
        <v>367</v>
      </c>
      <c r="D45" s="444">
        <f t="shared" si="0"/>
        <v>12633593.580088267</v>
      </c>
      <c r="E45" s="338">
        <f t="shared" si="1"/>
        <v>0</v>
      </c>
      <c r="F45" s="341">
        <f t="shared" si="3"/>
        <v>12633593.580088267</v>
      </c>
      <c r="G45" s="383">
        <f t="shared" si="4"/>
        <v>0</v>
      </c>
      <c r="I45" s="137"/>
    </row>
    <row r="46" spans="2:9" ht="18" customHeight="1" x14ac:dyDescent="0.3">
      <c r="B46" s="375">
        <v>30</v>
      </c>
      <c r="C46" s="330" t="s">
        <v>368</v>
      </c>
      <c r="D46" s="444">
        <f t="shared" si="0"/>
        <v>1862316.0983921934</v>
      </c>
      <c r="E46" s="338"/>
      <c r="F46" s="341">
        <f t="shared" si="3"/>
        <v>1862316.0983921934</v>
      </c>
      <c r="G46" s="383">
        <f t="shared" si="4"/>
        <v>0</v>
      </c>
      <c r="I46" s="137"/>
    </row>
    <row r="47" spans="2:9" ht="18" customHeight="1" thickBot="1" x14ac:dyDescent="0.35">
      <c r="B47" s="376">
        <v>31</v>
      </c>
      <c r="C47" s="331" t="s">
        <v>369</v>
      </c>
      <c r="D47" s="445">
        <f t="shared" si="0"/>
        <v>36637432.538262874</v>
      </c>
      <c r="E47" s="339">
        <f>+E98+E147+E196+E245+E294+E343+E392+E441+E490+E539+E588+E637+E686+E736</f>
        <v>31289466.521852601</v>
      </c>
      <c r="F47" s="342">
        <f t="shared" si="3"/>
        <v>67926899.060115471</v>
      </c>
      <c r="G47" s="384">
        <f t="shared" si="4"/>
        <v>1216865.0806371663</v>
      </c>
      <c r="I47" s="137"/>
    </row>
    <row r="48" spans="2:9" ht="18" customHeight="1" thickBot="1" x14ac:dyDescent="0.35">
      <c r="B48" s="344">
        <v>32</v>
      </c>
      <c r="C48" s="345" t="s">
        <v>370</v>
      </c>
      <c r="D48" s="448">
        <f t="shared" si="0"/>
        <v>90694982.768403351</v>
      </c>
      <c r="E48" s="358">
        <f>+E99+E148+E197+E246+E295+E344+E393+E442+E491+E540+E589+E638+E687+E737</f>
        <v>31289466.521852601</v>
      </c>
      <c r="F48" s="359">
        <f t="shared" si="3"/>
        <v>121984449.29025595</v>
      </c>
      <c r="G48" s="360">
        <f t="shared" si="4"/>
        <v>1216865.0806371663</v>
      </c>
      <c r="I48" s="137"/>
    </row>
    <row r="49" spans="2:9" ht="18" customHeight="1" thickBot="1" x14ac:dyDescent="0.35">
      <c r="B49" s="351">
        <v>33</v>
      </c>
      <c r="C49" s="352" t="s">
        <v>371</v>
      </c>
      <c r="D49" s="449">
        <f t="shared" si="0"/>
        <v>238517843.24813879</v>
      </c>
      <c r="E49" s="354">
        <f>+E100+E149+E198+E247+E296+E345+E394+E443+E492+E541+E590+E639+E688+E738</f>
        <v>47837151.156462602</v>
      </c>
      <c r="F49" s="355">
        <f t="shared" si="3"/>
        <v>286354994.4046014</v>
      </c>
      <c r="G49" s="356">
        <f t="shared" si="4"/>
        <v>11743062.614307165</v>
      </c>
      <c r="I49" s="187"/>
    </row>
    <row r="50" spans="2:9" x14ac:dyDescent="0.3">
      <c r="C50" s="188"/>
      <c r="D50" s="612"/>
      <c r="E50" s="189"/>
      <c r="F50" s="189"/>
      <c r="G50" s="189"/>
      <c r="H50" s="137"/>
      <c r="I50" s="137"/>
    </row>
    <row r="51" spans="2:9" ht="25.5" customHeight="1" x14ac:dyDescent="0.3">
      <c r="C51" s="924" t="s">
        <v>372</v>
      </c>
      <c r="D51" s="924"/>
      <c r="E51" s="924"/>
      <c r="F51" s="137"/>
      <c r="G51" s="137"/>
      <c r="H51" s="137"/>
      <c r="I51" s="137"/>
    </row>
    <row r="52" spans="2:9" ht="25.5" customHeight="1" x14ac:dyDescent="0.3">
      <c r="C52" s="753"/>
      <c r="D52" s="753"/>
      <c r="E52" s="753"/>
      <c r="F52" s="137"/>
      <c r="G52" s="137"/>
      <c r="H52" s="137"/>
      <c r="I52" s="137"/>
    </row>
    <row r="53" spans="2:9" x14ac:dyDescent="0.3">
      <c r="B53" s="184"/>
      <c r="C53" s="130"/>
      <c r="D53" s="156"/>
      <c r="E53" s="156"/>
      <c r="F53" s="148"/>
      <c r="I53" s="137"/>
    </row>
    <row r="54" spans="2:9" ht="13.8" x14ac:dyDescent="0.3">
      <c r="B54" s="905" t="s">
        <v>78</v>
      </c>
      <c r="C54" s="905"/>
      <c r="D54" s="905"/>
      <c r="E54" s="905"/>
      <c r="F54" s="761"/>
      <c r="G54" s="761"/>
      <c r="I54" s="137"/>
    </row>
    <row r="55" spans="2:9" ht="13.8" thickBot="1" x14ac:dyDescent="0.35">
      <c r="B55" s="119"/>
      <c r="C55" s="119"/>
      <c r="D55" s="450"/>
      <c r="E55" s="119"/>
      <c r="F55" s="119"/>
      <c r="I55" s="137"/>
    </row>
    <row r="56" spans="2:9" ht="13.8" thickBot="1" x14ac:dyDescent="0.35">
      <c r="B56" s="912" t="s">
        <v>373</v>
      </c>
      <c r="C56" s="913"/>
      <c r="D56" s="451"/>
      <c r="E56" s="149"/>
      <c r="F56" s="149"/>
      <c r="G56" s="137"/>
      <c r="H56" s="137"/>
      <c r="I56" s="137"/>
    </row>
    <row r="57" spans="2:9" x14ac:dyDescent="0.3">
      <c r="B57" s="914" t="s">
        <v>328</v>
      </c>
      <c r="C57" s="917" t="s">
        <v>329</v>
      </c>
      <c r="D57" s="925" t="s">
        <v>374</v>
      </c>
      <c r="E57" s="191"/>
      <c r="I57" s="137"/>
    </row>
    <row r="58" spans="2:9" x14ac:dyDescent="0.3">
      <c r="B58" s="915"/>
      <c r="C58" s="907"/>
      <c r="D58" s="926"/>
      <c r="E58" s="118"/>
      <c r="I58" s="137"/>
    </row>
    <row r="59" spans="2:9" ht="13.8" thickBot="1" x14ac:dyDescent="0.35">
      <c r="B59" s="916"/>
      <c r="C59" s="918"/>
      <c r="D59" s="927"/>
      <c r="E59" s="118"/>
      <c r="I59" s="137"/>
    </row>
    <row r="60" spans="2:9" ht="18" customHeight="1" x14ac:dyDescent="0.3">
      <c r="B60" s="373"/>
      <c r="C60" s="374" t="s">
        <v>334</v>
      </c>
      <c r="D60" s="416"/>
      <c r="E60" s="148"/>
      <c r="I60" s="137"/>
    </row>
    <row r="61" spans="2:9" ht="18" customHeight="1" x14ac:dyDescent="0.3">
      <c r="B61" s="375">
        <v>1</v>
      </c>
      <c r="C61" s="362" t="s">
        <v>335</v>
      </c>
      <c r="D61" s="419"/>
      <c r="E61" s="167"/>
      <c r="F61" s="150"/>
      <c r="I61" s="137"/>
    </row>
    <row r="62" spans="2:9" ht="18" customHeight="1" x14ac:dyDescent="0.3">
      <c r="B62" s="375">
        <v>2</v>
      </c>
      <c r="C62" s="362" t="s">
        <v>336</v>
      </c>
      <c r="D62" s="420">
        <v>1107098</v>
      </c>
      <c r="E62" s="148"/>
      <c r="F62" s="150"/>
      <c r="G62" s="137"/>
      <c r="I62" s="137"/>
    </row>
    <row r="63" spans="2:9" ht="18" customHeight="1" x14ac:dyDescent="0.3">
      <c r="B63" s="375">
        <v>3</v>
      </c>
      <c r="C63" s="362" t="s">
        <v>337</v>
      </c>
      <c r="D63" s="421">
        <v>785110</v>
      </c>
      <c r="E63" s="148"/>
      <c r="F63" s="150"/>
      <c r="G63" s="137"/>
      <c r="I63" s="137"/>
    </row>
    <row r="64" spans="2:9" ht="18" customHeight="1" x14ac:dyDescent="0.3">
      <c r="B64" s="375">
        <v>4</v>
      </c>
      <c r="C64" s="362" t="s">
        <v>338</v>
      </c>
      <c r="D64" s="421">
        <v>797273</v>
      </c>
      <c r="E64" s="148"/>
      <c r="F64" s="150"/>
      <c r="G64" s="137"/>
      <c r="I64" s="137"/>
    </row>
    <row r="65" spans="2:10" ht="18" customHeight="1" x14ac:dyDescent="0.3">
      <c r="B65" s="375">
        <v>5</v>
      </c>
      <c r="C65" s="362" t="s">
        <v>287</v>
      </c>
      <c r="D65" s="421">
        <v>498310.42197000352</v>
      </c>
      <c r="E65" s="148"/>
      <c r="F65" s="150"/>
      <c r="G65" s="137"/>
      <c r="I65" s="137"/>
    </row>
    <row r="66" spans="2:10" ht="18" customHeight="1" x14ac:dyDescent="0.3">
      <c r="B66" s="375">
        <v>6</v>
      </c>
      <c r="C66" s="362" t="s">
        <v>339</v>
      </c>
      <c r="D66" s="419"/>
      <c r="E66" s="148"/>
      <c r="F66" s="150"/>
      <c r="G66" s="137"/>
      <c r="I66" s="137"/>
    </row>
    <row r="67" spans="2:10" ht="18" customHeight="1" x14ac:dyDescent="0.3">
      <c r="B67" s="375">
        <v>7</v>
      </c>
      <c r="C67" s="362" t="s">
        <v>340</v>
      </c>
      <c r="D67" s="419"/>
      <c r="E67" s="148"/>
      <c r="F67" s="150"/>
      <c r="G67" s="137"/>
      <c r="I67" s="137"/>
    </row>
    <row r="68" spans="2:10" ht="18" customHeight="1" x14ac:dyDescent="0.3">
      <c r="B68" s="375"/>
      <c r="C68" s="362" t="s">
        <v>341</v>
      </c>
      <c r="D68" s="419"/>
      <c r="E68" s="148"/>
      <c r="F68" s="150"/>
      <c r="G68" s="137"/>
      <c r="I68" s="137"/>
    </row>
    <row r="69" spans="2:10" ht="18" customHeight="1" x14ac:dyDescent="0.3">
      <c r="B69" s="375"/>
      <c r="C69" s="362" t="s">
        <v>342</v>
      </c>
      <c r="D69" s="419"/>
      <c r="E69" s="148"/>
      <c r="F69" s="150"/>
      <c r="G69" s="137"/>
      <c r="I69" s="137"/>
    </row>
    <row r="70" spans="2:10" ht="18" customHeight="1" x14ac:dyDescent="0.3">
      <c r="B70" s="375">
        <v>8</v>
      </c>
      <c r="C70" s="362" t="s">
        <v>343</v>
      </c>
      <c r="D70" s="419"/>
      <c r="E70" s="148"/>
      <c r="F70" s="150"/>
      <c r="G70" s="137"/>
      <c r="I70" s="137"/>
    </row>
    <row r="71" spans="2:10" ht="18" customHeight="1" x14ac:dyDescent="0.3">
      <c r="B71" s="375"/>
      <c r="C71" s="362" t="s">
        <v>344</v>
      </c>
      <c r="D71" s="419"/>
      <c r="E71" s="148"/>
      <c r="F71" s="150"/>
      <c r="G71" s="137"/>
      <c r="I71" s="137"/>
    </row>
    <row r="72" spans="2:10" ht="18" customHeight="1" thickBot="1" x14ac:dyDescent="0.35">
      <c r="B72" s="376"/>
      <c r="C72" s="366" t="s">
        <v>345</v>
      </c>
      <c r="D72" s="424"/>
      <c r="E72" s="148"/>
      <c r="F72" s="150"/>
      <c r="G72" s="137"/>
      <c r="I72" s="137"/>
    </row>
    <row r="73" spans="2:10" ht="18" customHeight="1" thickBot="1" x14ac:dyDescent="0.35">
      <c r="B73" s="344">
        <v>9</v>
      </c>
      <c r="C73" s="369" t="s">
        <v>346</v>
      </c>
      <c r="D73" s="427">
        <f>SUM(D74:D77)</f>
        <v>17405409.523179997</v>
      </c>
      <c r="F73" s="150"/>
      <c r="G73" s="137"/>
      <c r="I73" s="137"/>
    </row>
    <row r="74" spans="2:10" ht="18" customHeight="1" x14ac:dyDescent="0.3">
      <c r="B74" s="377">
        <v>10</v>
      </c>
      <c r="C74" s="367" t="s">
        <v>347</v>
      </c>
      <c r="D74" s="430"/>
      <c r="E74" s="148"/>
      <c r="F74" s="150"/>
      <c r="G74" s="137"/>
      <c r="I74" s="137"/>
    </row>
    <row r="75" spans="2:10" ht="18" customHeight="1" x14ac:dyDescent="0.3">
      <c r="B75" s="375">
        <v>11</v>
      </c>
      <c r="C75" s="362" t="s">
        <v>348</v>
      </c>
      <c r="D75" s="421">
        <v>101697.49021999999</v>
      </c>
      <c r="E75" s="148"/>
      <c r="F75" s="150"/>
      <c r="G75" s="137"/>
      <c r="I75" s="137"/>
    </row>
    <row r="76" spans="2:10" ht="18" customHeight="1" x14ac:dyDescent="0.3">
      <c r="B76" s="375">
        <v>12</v>
      </c>
      <c r="C76" s="362" t="s">
        <v>349</v>
      </c>
      <c r="D76" s="421">
        <v>17303712.032959998</v>
      </c>
      <c r="E76" s="148"/>
      <c r="F76" s="150"/>
      <c r="G76" s="137"/>
      <c r="I76" s="137"/>
    </row>
    <row r="77" spans="2:10" ht="18" customHeight="1" x14ac:dyDescent="0.3">
      <c r="B77" s="375">
        <v>13</v>
      </c>
      <c r="C77" s="362" t="s">
        <v>350</v>
      </c>
      <c r="D77" s="421"/>
      <c r="E77" s="148"/>
      <c r="F77" s="150"/>
      <c r="G77" s="137"/>
      <c r="I77" s="137"/>
      <c r="J77" s="137"/>
    </row>
    <row r="78" spans="2:10" ht="18" customHeight="1" x14ac:dyDescent="0.3">
      <c r="B78" s="375">
        <v>14</v>
      </c>
      <c r="C78" s="363" t="s">
        <v>351</v>
      </c>
      <c r="D78" s="421"/>
      <c r="E78" s="148"/>
      <c r="F78" s="150"/>
      <c r="G78" s="137"/>
      <c r="I78" s="137"/>
      <c r="J78" s="137"/>
    </row>
    <row r="79" spans="2:10" ht="18" customHeight="1" x14ac:dyDescent="0.3">
      <c r="B79" s="375">
        <v>15</v>
      </c>
      <c r="C79" s="363" t="s">
        <v>352</v>
      </c>
      <c r="D79" s="421">
        <v>1589805.9385008141</v>
      </c>
      <c r="E79" s="148"/>
      <c r="F79" s="150"/>
      <c r="G79" s="137"/>
      <c r="I79" s="137"/>
      <c r="J79" s="137"/>
    </row>
    <row r="80" spans="2:10" ht="18" customHeight="1" x14ac:dyDescent="0.3">
      <c r="B80" s="375">
        <v>16</v>
      </c>
      <c r="C80" s="363" t="s">
        <v>353</v>
      </c>
      <c r="D80" s="421">
        <v>2979761.1240303204</v>
      </c>
      <c r="E80" s="148"/>
      <c r="F80" s="150"/>
      <c r="G80" s="137"/>
      <c r="I80" s="137"/>
      <c r="J80" s="137"/>
    </row>
    <row r="81" spans="2:10" ht="18" customHeight="1" x14ac:dyDescent="0.3">
      <c r="B81" s="375">
        <v>17</v>
      </c>
      <c r="C81" s="362" t="s">
        <v>196</v>
      </c>
      <c r="D81" s="421">
        <v>2250963.6967468644</v>
      </c>
      <c r="E81" s="148"/>
      <c r="F81" s="150"/>
      <c r="G81" s="137"/>
      <c r="I81" s="137"/>
      <c r="J81" s="137"/>
    </row>
    <row r="82" spans="2:10" ht="18" customHeight="1" x14ac:dyDescent="0.3">
      <c r="B82" s="375">
        <v>18</v>
      </c>
      <c r="C82" s="362" t="s">
        <v>354</v>
      </c>
      <c r="D82" s="421"/>
      <c r="E82" s="148"/>
      <c r="F82" s="150"/>
      <c r="G82" s="137"/>
      <c r="I82" s="137"/>
      <c r="J82" s="137"/>
    </row>
    <row r="83" spans="2:10" ht="18" customHeight="1" thickBot="1" x14ac:dyDescent="0.35">
      <c r="B83" s="376">
        <v>19</v>
      </c>
      <c r="C83" s="366" t="s">
        <v>202</v>
      </c>
      <c r="D83" s="432">
        <v>1169198.5199999998</v>
      </c>
      <c r="E83" s="148"/>
      <c r="F83" s="150"/>
      <c r="G83" s="137"/>
      <c r="I83" s="137"/>
      <c r="J83" s="137"/>
    </row>
    <row r="84" spans="2:10" ht="18" customHeight="1" thickBot="1" x14ac:dyDescent="0.35">
      <c r="B84" s="344">
        <v>20</v>
      </c>
      <c r="C84" s="371" t="s">
        <v>375</v>
      </c>
      <c r="D84" s="427">
        <f>SUM(D61:D66)+D68+D69+D71+D72+D73+SUM(D78:D83)</f>
        <v>28582930.224427998</v>
      </c>
      <c r="E84" s="148"/>
      <c r="F84" s="150"/>
      <c r="G84" s="137"/>
      <c r="I84" s="137"/>
      <c r="J84" s="137"/>
    </row>
    <row r="85" spans="2:10" ht="18" customHeight="1" x14ac:dyDescent="0.3">
      <c r="B85" s="377"/>
      <c r="C85" s="370" t="s">
        <v>356</v>
      </c>
      <c r="D85" s="435"/>
      <c r="E85" s="148"/>
      <c r="F85" s="150"/>
      <c r="G85" s="137"/>
      <c r="I85" s="137"/>
      <c r="J85" s="137"/>
    </row>
    <row r="86" spans="2:10" ht="18" customHeight="1" x14ac:dyDescent="0.3">
      <c r="B86" s="375"/>
      <c r="C86" s="364" t="s">
        <v>357</v>
      </c>
      <c r="D86" s="419"/>
      <c r="E86" s="148"/>
      <c r="F86" s="150"/>
      <c r="G86" s="137"/>
      <c r="I86" s="137"/>
      <c r="J86" s="137"/>
    </row>
    <row r="87" spans="2:10" ht="18" customHeight="1" x14ac:dyDescent="0.3">
      <c r="B87" s="375">
        <v>21</v>
      </c>
      <c r="C87" s="362" t="s">
        <v>358</v>
      </c>
      <c r="D87" s="421">
        <v>10955714.996000001</v>
      </c>
      <c r="E87" s="148"/>
      <c r="F87" s="150"/>
      <c r="G87" s="137"/>
      <c r="I87" s="137"/>
      <c r="J87" s="137"/>
    </row>
    <row r="88" spans="2:10" ht="18" customHeight="1" x14ac:dyDescent="0.3">
      <c r="B88" s="375">
        <v>22</v>
      </c>
      <c r="C88" s="363" t="s">
        <v>359</v>
      </c>
      <c r="D88" s="421">
        <v>391887</v>
      </c>
      <c r="E88" s="148"/>
      <c r="F88" s="150"/>
      <c r="G88" s="137"/>
      <c r="I88" s="137"/>
      <c r="J88" s="137"/>
    </row>
    <row r="89" spans="2:10" ht="18" customHeight="1" x14ac:dyDescent="0.3">
      <c r="B89" s="375">
        <v>23</v>
      </c>
      <c r="C89" s="363" t="s">
        <v>360</v>
      </c>
      <c r="D89" s="421">
        <v>1328340.7183836547</v>
      </c>
      <c r="E89" s="148"/>
      <c r="F89" s="150"/>
      <c r="G89" s="137"/>
      <c r="I89" s="137"/>
      <c r="J89" s="137"/>
    </row>
    <row r="90" spans="2:10" ht="18" customHeight="1" x14ac:dyDescent="0.3">
      <c r="B90" s="375">
        <v>24</v>
      </c>
      <c r="C90" s="363" t="s">
        <v>361</v>
      </c>
      <c r="D90" s="421">
        <v>490100</v>
      </c>
      <c r="E90" s="148"/>
      <c r="F90" s="150"/>
      <c r="G90" s="137"/>
      <c r="I90" s="137"/>
      <c r="J90" s="137"/>
    </row>
    <row r="91" spans="2:10" ht="18" customHeight="1" x14ac:dyDescent="0.3">
      <c r="B91" s="375">
        <v>25</v>
      </c>
      <c r="C91" s="362" t="s">
        <v>362</v>
      </c>
      <c r="D91" s="421">
        <v>17550.281999999999</v>
      </c>
      <c r="E91" s="148"/>
      <c r="F91" s="150"/>
      <c r="G91" s="137"/>
      <c r="I91" s="137"/>
      <c r="J91" s="137"/>
    </row>
    <row r="92" spans="2:10" ht="18" customHeight="1" thickBot="1" x14ac:dyDescent="0.35">
      <c r="B92" s="376">
        <v>26</v>
      </c>
      <c r="C92" s="372" t="s">
        <v>363</v>
      </c>
      <c r="D92" s="432">
        <v>5090389.914204346</v>
      </c>
      <c r="E92" s="148"/>
      <c r="F92" s="150"/>
      <c r="G92" s="137"/>
      <c r="I92" s="137"/>
      <c r="J92" s="137"/>
    </row>
    <row r="93" spans="2:10" ht="18" customHeight="1" thickBot="1" x14ac:dyDescent="0.35">
      <c r="B93" s="344">
        <v>27</v>
      </c>
      <c r="C93" s="371" t="s">
        <v>376</v>
      </c>
      <c r="D93" s="427">
        <f>SUM(D87:D92)</f>
        <v>18273982.910588004</v>
      </c>
      <c r="E93" s="148"/>
      <c r="F93" s="150"/>
      <c r="G93" s="137"/>
      <c r="I93" s="137"/>
      <c r="J93" s="137"/>
    </row>
    <row r="94" spans="2:10" ht="18" customHeight="1" x14ac:dyDescent="0.3">
      <c r="B94" s="377"/>
      <c r="C94" s="370" t="s">
        <v>377</v>
      </c>
      <c r="D94" s="438"/>
      <c r="E94" s="148"/>
      <c r="F94" s="150"/>
      <c r="G94" s="137"/>
      <c r="I94" s="137"/>
      <c r="J94" s="137"/>
    </row>
    <row r="95" spans="2:10" ht="18" customHeight="1" x14ac:dyDescent="0.3">
      <c r="B95" s="375">
        <v>28</v>
      </c>
      <c r="C95" s="362" t="s">
        <v>378</v>
      </c>
      <c r="D95" s="421">
        <v>8619972</v>
      </c>
      <c r="E95" s="148"/>
      <c r="F95" s="150"/>
      <c r="G95" s="137"/>
      <c r="I95" s="137"/>
      <c r="J95" s="137"/>
    </row>
    <row r="96" spans="2:10" ht="18" customHeight="1" x14ac:dyDescent="0.3">
      <c r="B96" s="375">
        <v>29</v>
      </c>
      <c r="C96" s="362" t="s">
        <v>367</v>
      </c>
      <c r="D96" s="421">
        <v>100279</v>
      </c>
      <c r="E96" s="148"/>
      <c r="F96" s="150"/>
      <c r="G96" s="137"/>
      <c r="I96" s="137"/>
      <c r="J96" s="137"/>
    </row>
    <row r="97" spans="2:10" ht="18" customHeight="1" x14ac:dyDescent="0.3">
      <c r="B97" s="375">
        <v>30</v>
      </c>
      <c r="C97" s="363" t="s">
        <v>368</v>
      </c>
      <c r="D97" s="421"/>
      <c r="E97" s="148"/>
      <c r="F97" s="150"/>
      <c r="G97" s="137"/>
      <c r="I97" s="137"/>
      <c r="J97" s="137"/>
    </row>
    <row r="98" spans="2:10" ht="18" customHeight="1" thickBot="1" x14ac:dyDescent="0.35">
      <c r="B98" s="376">
        <v>31</v>
      </c>
      <c r="C98" s="372" t="s">
        <v>369</v>
      </c>
      <c r="D98" s="432">
        <v>1588696.313839996</v>
      </c>
      <c r="E98" s="148"/>
      <c r="F98" s="150"/>
      <c r="G98" s="137"/>
      <c r="I98" s="137"/>
      <c r="J98" s="137"/>
    </row>
    <row r="99" spans="2:10" ht="18" customHeight="1" thickBot="1" x14ac:dyDescent="0.35">
      <c r="B99" s="344">
        <v>32</v>
      </c>
      <c r="C99" s="371" t="s">
        <v>370</v>
      </c>
      <c r="D99" s="427">
        <v>10308947.313839996</v>
      </c>
      <c r="E99" s="148"/>
      <c r="F99" s="150"/>
      <c r="G99" s="137"/>
      <c r="I99" s="137"/>
      <c r="J99" s="137"/>
    </row>
    <row r="100" spans="2:10" ht="18" customHeight="1" thickBot="1" x14ac:dyDescent="0.35">
      <c r="B100" s="344">
        <v>33</v>
      </c>
      <c r="C100" s="371" t="s">
        <v>371</v>
      </c>
      <c r="D100" s="427">
        <f>+D93+D99</f>
        <v>28582930.224427998</v>
      </c>
      <c r="E100" s="148"/>
      <c r="F100" s="150"/>
      <c r="G100" s="137"/>
      <c r="I100" s="137"/>
      <c r="J100" s="137"/>
    </row>
    <row r="101" spans="2:10" x14ac:dyDescent="0.3">
      <c r="B101" s="184"/>
      <c r="C101" s="130"/>
      <c r="D101" s="156"/>
      <c r="E101" s="156"/>
      <c r="F101" s="148"/>
      <c r="I101" s="137"/>
      <c r="J101" s="137"/>
    </row>
    <row r="102" spans="2:10" x14ac:dyDescent="0.3">
      <c r="B102" s="184"/>
      <c r="C102" s="130"/>
      <c r="D102" s="450"/>
      <c r="E102" s="148"/>
      <c r="F102" s="148"/>
      <c r="I102" s="137"/>
      <c r="J102" s="137"/>
    </row>
    <row r="103" spans="2:10" x14ac:dyDescent="0.3">
      <c r="B103" s="122" t="s">
        <v>379</v>
      </c>
      <c r="C103" s="122"/>
      <c r="D103" s="443"/>
      <c r="E103" s="122"/>
      <c r="F103" s="122"/>
      <c r="I103" s="137"/>
      <c r="J103" s="137"/>
    </row>
    <row r="104" spans="2:10" ht="13.8" thickBot="1" x14ac:dyDescent="0.35">
      <c r="B104" s="119"/>
      <c r="C104" s="119"/>
      <c r="D104" s="450"/>
      <c r="E104" s="119"/>
      <c r="F104" s="119"/>
      <c r="I104" s="137"/>
      <c r="J104" s="137"/>
    </row>
    <row r="105" spans="2:10" ht="13.8" thickBot="1" x14ac:dyDescent="0.35">
      <c r="B105" s="928" t="s">
        <v>10</v>
      </c>
      <c r="C105" s="929"/>
      <c r="D105" s="450"/>
      <c r="E105" s="119"/>
      <c r="F105" s="119"/>
      <c r="I105" s="137"/>
      <c r="J105" s="137"/>
    </row>
    <row r="106" spans="2:10" ht="13.2" customHeight="1" x14ac:dyDescent="0.3">
      <c r="B106" s="914" t="s">
        <v>328</v>
      </c>
      <c r="C106" s="917" t="s">
        <v>329</v>
      </c>
      <c r="D106" s="925" t="s">
        <v>374</v>
      </c>
      <c r="E106" s="191"/>
      <c r="I106" s="137"/>
      <c r="J106" s="137"/>
    </row>
    <row r="107" spans="2:10" x14ac:dyDescent="0.3">
      <c r="B107" s="915"/>
      <c r="C107" s="907"/>
      <c r="D107" s="926"/>
      <c r="E107" s="118"/>
      <c r="I107" s="137"/>
      <c r="J107" s="137"/>
    </row>
    <row r="108" spans="2:10" ht="13.8" thickBot="1" x14ac:dyDescent="0.35">
      <c r="B108" s="916"/>
      <c r="C108" s="918"/>
      <c r="D108" s="927"/>
      <c r="E108" s="118"/>
      <c r="I108" s="137"/>
      <c r="J108" s="137"/>
    </row>
    <row r="109" spans="2:10" ht="18" customHeight="1" x14ac:dyDescent="0.3">
      <c r="B109" s="373"/>
      <c r="C109" s="374" t="s">
        <v>334</v>
      </c>
      <c r="D109" s="416"/>
      <c r="E109" s="148"/>
      <c r="I109" s="137"/>
      <c r="J109" s="137"/>
    </row>
    <row r="110" spans="2:10" ht="18" customHeight="1" x14ac:dyDescent="0.3">
      <c r="B110" s="375">
        <v>1</v>
      </c>
      <c r="C110" s="362" t="s">
        <v>335</v>
      </c>
      <c r="D110" s="419"/>
      <c r="E110" s="148"/>
      <c r="F110" s="150"/>
      <c r="G110" s="137"/>
      <c r="I110" s="137"/>
      <c r="J110" s="137"/>
    </row>
    <row r="111" spans="2:10" ht="18" customHeight="1" x14ac:dyDescent="0.3">
      <c r="B111" s="375">
        <v>2</v>
      </c>
      <c r="C111" s="362" t="s">
        <v>336</v>
      </c>
      <c r="D111" s="420">
        <v>61673.948466338501</v>
      </c>
      <c r="E111" s="148"/>
      <c r="F111" s="150"/>
      <c r="G111" s="137"/>
      <c r="I111" s="137"/>
      <c r="J111" s="137"/>
    </row>
    <row r="112" spans="2:10" ht="18" customHeight="1" x14ac:dyDescent="0.3">
      <c r="B112" s="375">
        <v>3</v>
      </c>
      <c r="C112" s="362" t="s">
        <v>337</v>
      </c>
      <c r="D112" s="421"/>
      <c r="E112" s="148"/>
      <c r="F112" s="150"/>
      <c r="G112" s="137"/>
      <c r="I112" s="137"/>
      <c r="J112" s="137"/>
    </row>
    <row r="113" spans="2:10" ht="18" customHeight="1" x14ac:dyDescent="0.3">
      <c r="B113" s="375">
        <v>4</v>
      </c>
      <c r="C113" s="362" t="s">
        <v>338</v>
      </c>
      <c r="D113" s="421">
        <v>141502.15719794499</v>
      </c>
      <c r="E113" s="148"/>
      <c r="F113" s="150"/>
      <c r="G113" s="137"/>
      <c r="I113" s="137"/>
      <c r="J113" s="137"/>
    </row>
    <row r="114" spans="2:10" ht="18" customHeight="1" x14ac:dyDescent="0.3">
      <c r="B114" s="375">
        <v>5</v>
      </c>
      <c r="C114" s="362" t="s">
        <v>287</v>
      </c>
      <c r="D114" s="421">
        <v>52928.922310000002</v>
      </c>
      <c r="E114" s="148"/>
      <c r="F114" s="150"/>
      <c r="G114" s="137"/>
      <c r="I114" s="137"/>
      <c r="J114" s="137"/>
    </row>
    <row r="115" spans="2:10" ht="18" customHeight="1" x14ac:dyDescent="0.3">
      <c r="B115" s="375">
        <v>6</v>
      </c>
      <c r="C115" s="362" t="s">
        <v>339</v>
      </c>
      <c r="D115" s="419">
        <v>0</v>
      </c>
      <c r="E115" s="148"/>
      <c r="F115" s="150"/>
      <c r="G115" s="137"/>
      <c r="I115" s="137"/>
      <c r="J115" s="137"/>
    </row>
    <row r="116" spans="2:10" ht="18" customHeight="1" x14ac:dyDescent="0.3">
      <c r="B116" s="375">
        <v>7</v>
      </c>
      <c r="C116" s="362" t="s">
        <v>340</v>
      </c>
      <c r="D116" s="419">
        <v>3579228.8829999999</v>
      </c>
      <c r="E116" s="148"/>
      <c r="F116" s="150"/>
      <c r="G116" s="137"/>
      <c r="I116" s="137"/>
      <c r="J116" s="137"/>
    </row>
    <row r="117" spans="2:10" ht="18" customHeight="1" x14ac:dyDescent="0.3">
      <c r="B117" s="375"/>
      <c r="C117" s="362" t="s">
        <v>341</v>
      </c>
      <c r="D117" s="419">
        <v>448632.82076999999</v>
      </c>
      <c r="E117" s="148"/>
      <c r="F117" s="150"/>
      <c r="G117" s="137"/>
      <c r="I117" s="137"/>
      <c r="J117" s="137"/>
    </row>
    <row r="118" spans="2:10" ht="18" customHeight="1" x14ac:dyDescent="0.3">
      <c r="B118" s="375"/>
      <c r="C118" s="362" t="s">
        <v>342</v>
      </c>
      <c r="D118" s="419">
        <v>3130596.0622299998</v>
      </c>
      <c r="E118" s="148"/>
      <c r="F118" s="150"/>
      <c r="G118" s="137"/>
      <c r="I118" s="137"/>
      <c r="J118" s="137"/>
    </row>
    <row r="119" spans="2:10" ht="18" customHeight="1" x14ac:dyDescent="0.3">
      <c r="B119" s="375">
        <v>8</v>
      </c>
      <c r="C119" s="362" t="s">
        <v>343</v>
      </c>
      <c r="D119" s="419"/>
      <c r="E119" s="148"/>
      <c r="F119" s="150"/>
      <c r="G119" s="137"/>
      <c r="I119" s="137"/>
      <c r="J119" s="137"/>
    </row>
    <row r="120" spans="2:10" ht="18" customHeight="1" x14ac:dyDescent="0.3">
      <c r="B120" s="375"/>
      <c r="C120" s="362" t="s">
        <v>344</v>
      </c>
      <c r="D120" s="419"/>
      <c r="E120" s="148"/>
      <c r="F120" s="150"/>
      <c r="G120" s="137"/>
      <c r="I120" s="137"/>
      <c r="J120" s="137"/>
    </row>
    <row r="121" spans="2:10" ht="18" customHeight="1" thickBot="1" x14ac:dyDescent="0.35">
      <c r="B121" s="376"/>
      <c r="C121" s="366" t="s">
        <v>345</v>
      </c>
      <c r="D121" s="424"/>
      <c r="E121" s="148"/>
      <c r="F121" s="150"/>
      <c r="G121" s="137"/>
      <c r="I121" s="137"/>
      <c r="J121" s="137"/>
    </row>
    <row r="122" spans="2:10" ht="18" customHeight="1" thickBot="1" x14ac:dyDescent="0.35">
      <c r="B122" s="344">
        <v>9</v>
      </c>
      <c r="C122" s="369" t="s">
        <v>346</v>
      </c>
      <c r="D122" s="427">
        <f>SUM(D123:D126)</f>
        <v>1641694.2745740151</v>
      </c>
      <c r="F122" s="150"/>
      <c r="G122" s="137"/>
      <c r="I122" s="137"/>
    </row>
    <row r="123" spans="2:10" ht="18" customHeight="1" x14ac:dyDescent="0.3">
      <c r="B123" s="377">
        <v>10</v>
      </c>
      <c r="C123" s="367" t="s">
        <v>347</v>
      </c>
      <c r="D123" s="430"/>
      <c r="E123" s="148"/>
      <c r="F123" s="150"/>
      <c r="G123" s="137"/>
      <c r="I123" s="137"/>
      <c r="J123" s="137"/>
    </row>
    <row r="124" spans="2:10" ht="18" customHeight="1" x14ac:dyDescent="0.3">
      <c r="B124" s="375">
        <v>11</v>
      </c>
      <c r="C124" s="362" t="s">
        <v>348</v>
      </c>
      <c r="D124" s="421">
        <v>1412269.9310000001</v>
      </c>
      <c r="E124" s="148"/>
      <c r="F124" s="150"/>
      <c r="G124" s="137"/>
      <c r="I124" s="137"/>
      <c r="J124" s="137"/>
    </row>
    <row r="125" spans="2:10" ht="18" customHeight="1" x14ac:dyDescent="0.3">
      <c r="B125" s="375">
        <v>12</v>
      </c>
      <c r="C125" s="362" t="s">
        <v>349</v>
      </c>
      <c r="D125" s="421">
        <v>117203.688774015</v>
      </c>
      <c r="E125" s="148"/>
      <c r="F125" s="150"/>
      <c r="G125" s="137"/>
      <c r="I125" s="137"/>
      <c r="J125" s="137"/>
    </row>
    <row r="126" spans="2:10" ht="18" customHeight="1" x14ac:dyDescent="0.3">
      <c r="B126" s="375">
        <v>13</v>
      </c>
      <c r="C126" s="362" t="s">
        <v>350</v>
      </c>
      <c r="D126" s="421">
        <v>112220.65479999999</v>
      </c>
      <c r="E126" s="148"/>
      <c r="F126" s="150"/>
      <c r="G126" s="137"/>
      <c r="I126" s="137"/>
      <c r="J126" s="137"/>
    </row>
    <row r="127" spans="2:10" ht="18" customHeight="1" x14ac:dyDescent="0.3">
      <c r="B127" s="375">
        <v>14</v>
      </c>
      <c r="C127" s="363" t="s">
        <v>351</v>
      </c>
      <c r="D127" s="421"/>
      <c r="E127" s="148"/>
      <c r="F127" s="150"/>
      <c r="G127" s="137"/>
      <c r="I127" s="137"/>
      <c r="J127" s="137"/>
    </row>
    <row r="128" spans="2:10" ht="18" customHeight="1" x14ac:dyDescent="0.3">
      <c r="B128" s="375">
        <v>15</v>
      </c>
      <c r="C128" s="363" t="s">
        <v>352</v>
      </c>
      <c r="D128" s="421">
        <v>343617.75900000002</v>
      </c>
      <c r="E128" s="148"/>
      <c r="F128" s="150"/>
      <c r="G128" s="137"/>
      <c r="I128" s="137"/>
      <c r="J128" s="137"/>
    </row>
    <row r="129" spans="2:10" ht="18" customHeight="1" x14ac:dyDescent="0.3">
      <c r="B129" s="375">
        <v>16</v>
      </c>
      <c r="C129" s="363" t="s">
        <v>353</v>
      </c>
      <c r="D129" s="421">
        <v>1597931.5566327157</v>
      </c>
      <c r="E129" s="148"/>
      <c r="F129" s="150"/>
      <c r="G129" s="137"/>
      <c r="I129" s="137"/>
      <c r="J129" s="137"/>
    </row>
    <row r="130" spans="2:10" ht="18" customHeight="1" x14ac:dyDescent="0.3">
      <c r="B130" s="375">
        <v>17</v>
      </c>
      <c r="C130" s="362" t="s">
        <v>380</v>
      </c>
      <c r="D130" s="421">
        <v>199009.68100000001</v>
      </c>
      <c r="E130" s="148"/>
      <c r="F130" s="150"/>
      <c r="G130" s="137"/>
      <c r="I130" s="137"/>
      <c r="J130" s="137"/>
    </row>
    <row r="131" spans="2:10" ht="18" customHeight="1" x14ac:dyDescent="0.3">
      <c r="B131" s="375">
        <v>18</v>
      </c>
      <c r="C131" s="362" t="s">
        <v>381</v>
      </c>
      <c r="D131" s="421"/>
      <c r="E131" s="148"/>
      <c r="F131" s="150"/>
      <c r="G131" s="137"/>
      <c r="I131" s="137"/>
      <c r="J131" s="137"/>
    </row>
    <row r="132" spans="2:10" ht="18" customHeight="1" thickBot="1" x14ac:dyDescent="0.35">
      <c r="B132" s="376">
        <v>19</v>
      </c>
      <c r="C132" s="366" t="s">
        <v>382</v>
      </c>
      <c r="D132" s="432">
        <v>85947.736000000004</v>
      </c>
      <c r="E132" s="148"/>
      <c r="F132" s="150"/>
      <c r="G132" s="137"/>
      <c r="I132" s="137"/>
      <c r="J132" s="137"/>
    </row>
    <row r="133" spans="2:10" ht="18" customHeight="1" thickBot="1" x14ac:dyDescent="0.35">
      <c r="B133" s="344">
        <v>20</v>
      </c>
      <c r="C133" s="371" t="s">
        <v>375</v>
      </c>
      <c r="D133" s="427">
        <f>+SUM(D110:D115)+D117+D118+D120+D121+D122+SUM(D127:D132)</f>
        <v>7703534.9181810133</v>
      </c>
      <c r="E133" s="148"/>
      <c r="F133" s="150"/>
      <c r="G133" s="137"/>
      <c r="I133" s="137"/>
      <c r="J133" s="137"/>
    </row>
    <row r="134" spans="2:10" ht="18" customHeight="1" x14ac:dyDescent="0.3">
      <c r="B134" s="377"/>
      <c r="C134" s="370" t="s">
        <v>356</v>
      </c>
      <c r="D134" s="435"/>
      <c r="E134" s="148"/>
      <c r="F134" s="150"/>
      <c r="G134" s="137"/>
      <c r="I134" s="137"/>
      <c r="J134" s="137"/>
    </row>
    <row r="135" spans="2:10" ht="18" customHeight="1" x14ac:dyDescent="0.3">
      <c r="B135" s="375"/>
      <c r="C135" s="364" t="s">
        <v>357</v>
      </c>
      <c r="D135" s="419"/>
      <c r="E135" s="148"/>
      <c r="F135" s="150"/>
      <c r="G135" s="137"/>
      <c r="I135" s="137"/>
      <c r="J135" s="137"/>
    </row>
    <row r="136" spans="2:10" ht="18" customHeight="1" x14ac:dyDescent="0.3">
      <c r="B136" s="375">
        <v>21</v>
      </c>
      <c r="C136" s="362" t="s">
        <v>358</v>
      </c>
      <c r="D136" s="421">
        <v>1796545.9439999999</v>
      </c>
      <c r="E136" s="148"/>
      <c r="F136" s="150"/>
      <c r="G136" s="137"/>
      <c r="I136" s="137"/>
      <c r="J136" s="137"/>
    </row>
    <row r="137" spans="2:10" ht="18" customHeight="1" x14ac:dyDescent="0.3">
      <c r="B137" s="375">
        <v>22</v>
      </c>
      <c r="C137" s="363" t="s">
        <v>359</v>
      </c>
      <c r="D137" s="421">
        <v>73722.720000000001</v>
      </c>
      <c r="E137" s="148"/>
      <c r="F137" s="150"/>
      <c r="G137" s="137"/>
      <c r="I137" s="137"/>
      <c r="J137" s="137"/>
    </row>
    <row r="138" spans="2:10" ht="18" customHeight="1" x14ac:dyDescent="0.3">
      <c r="B138" s="375">
        <v>23</v>
      </c>
      <c r="C138" s="363" t="s">
        <v>360</v>
      </c>
      <c r="D138" s="421">
        <v>831346.55599999998</v>
      </c>
      <c r="E138" s="148"/>
      <c r="F138" s="150"/>
      <c r="G138" s="137"/>
      <c r="I138" s="137"/>
      <c r="J138" s="137"/>
    </row>
    <row r="139" spans="2:10" ht="18" customHeight="1" x14ac:dyDescent="0.3">
      <c r="B139" s="375">
        <v>24</v>
      </c>
      <c r="C139" s="363" t="s">
        <v>361</v>
      </c>
      <c r="D139" s="421"/>
      <c r="E139" s="148"/>
      <c r="F139" s="150"/>
      <c r="G139" s="137"/>
      <c r="I139" s="137"/>
      <c r="J139" s="137"/>
    </row>
    <row r="140" spans="2:10" ht="18" customHeight="1" x14ac:dyDescent="0.3">
      <c r="B140" s="375">
        <v>25</v>
      </c>
      <c r="C140" s="362" t="s">
        <v>362</v>
      </c>
      <c r="D140" s="421">
        <v>329542.09182999999</v>
      </c>
      <c r="E140" s="148"/>
      <c r="F140" s="150"/>
      <c r="G140" s="137"/>
      <c r="I140" s="137"/>
      <c r="J140" s="137"/>
    </row>
    <row r="141" spans="2:10" ht="18" customHeight="1" thickBot="1" x14ac:dyDescent="0.35">
      <c r="B141" s="376">
        <v>26</v>
      </c>
      <c r="C141" s="372" t="s">
        <v>363</v>
      </c>
      <c r="D141" s="432">
        <v>543506.69799999997</v>
      </c>
      <c r="E141" s="148"/>
      <c r="F141" s="150"/>
      <c r="G141" s="137"/>
      <c r="I141" s="137"/>
      <c r="J141" s="137"/>
    </row>
    <row r="142" spans="2:10" ht="18" customHeight="1" thickBot="1" x14ac:dyDescent="0.35">
      <c r="B142" s="344">
        <v>27</v>
      </c>
      <c r="C142" s="371" t="s">
        <v>364</v>
      </c>
      <c r="D142" s="427">
        <f>SUM(D136:D141)</f>
        <v>3574664.0098299994</v>
      </c>
      <c r="E142" s="148"/>
      <c r="F142" s="150"/>
      <c r="G142" s="137"/>
      <c r="I142" s="137"/>
      <c r="J142" s="137"/>
    </row>
    <row r="143" spans="2:10" ht="18" customHeight="1" x14ac:dyDescent="0.3">
      <c r="B143" s="377"/>
      <c r="C143" s="370" t="s">
        <v>365</v>
      </c>
      <c r="D143" s="438"/>
      <c r="E143" s="148"/>
      <c r="F143" s="150"/>
      <c r="G143" s="137"/>
      <c r="I143" s="137"/>
      <c r="J143" s="137"/>
    </row>
    <row r="144" spans="2:10" ht="18" customHeight="1" x14ac:dyDescent="0.3">
      <c r="B144" s="375">
        <v>28</v>
      </c>
      <c r="C144" s="362" t="s">
        <v>378</v>
      </c>
      <c r="D144" s="421">
        <v>1966338.648</v>
      </c>
      <c r="E144" s="148"/>
      <c r="F144" s="150"/>
      <c r="G144" s="137"/>
      <c r="I144" s="137"/>
      <c r="J144" s="137"/>
    </row>
    <row r="145" spans="2:10" ht="18" customHeight="1" x14ac:dyDescent="0.3">
      <c r="B145" s="375">
        <v>29</v>
      </c>
      <c r="C145" s="362" t="s">
        <v>367</v>
      </c>
      <c r="D145" s="421"/>
      <c r="E145" s="148"/>
      <c r="F145" s="150"/>
      <c r="G145" s="137"/>
      <c r="I145" s="137"/>
      <c r="J145" s="137"/>
    </row>
    <row r="146" spans="2:10" ht="18" customHeight="1" x14ac:dyDescent="0.3">
      <c r="B146" s="375">
        <v>30</v>
      </c>
      <c r="C146" s="363" t="s">
        <v>368</v>
      </c>
      <c r="D146" s="421">
        <v>33541.360999999997</v>
      </c>
      <c r="E146" s="148"/>
      <c r="F146" s="150"/>
      <c r="G146" s="137"/>
      <c r="I146" s="137"/>
      <c r="J146" s="137"/>
    </row>
    <row r="147" spans="2:10" ht="18" customHeight="1" thickBot="1" x14ac:dyDescent="0.35">
      <c r="B147" s="376">
        <v>31</v>
      </c>
      <c r="C147" s="372" t="s">
        <v>369</v>
      </c>
      <c r="D147" s="432">
        <v>2128990.8827030901</v>
      </c>
      <c r="E147" s="148"/>
      <c r="F147" s="150"/>
      <c r="G147" s="137"/>
      <c r="I147" s="137"/>
      <c r="J147" s="137"/>
    </row>
    <row r="148" spans="2:10" ht="18" customHeight="1" thickBot="1" x14ac:dyDescent="0.35">
      <c r="B148" s="344">
        <v>32</v>
      </c>
      <c r="C148" s="371" t="s">
        <v>370</v>
      </c>
      <c r="D148" s="427">
        <v>4128870.8917030902</v>
      </c>
      <c r="E148" s="148"/>
      <c r="F148" s="150"/>
      <c r="G148" s="137"/>
      <c r="I148" s="137"/>
      <c r="J148" s="137"/>
    </row>
    <row r="149" spans="2:10" ht="18" customHeight="1" thickBot="1" x14ac:dyDescent="0.35">
      <c r="B149" s="344">
        <v>33</v>
      </c>
      <c r="C149" s="371" t="s">
        <v>371</v>
      </c>
      <c r="D149" s="427">
        <f>+D142+D148</f>
        <v>7703534.9015330896</v>
      </c>
      <c r="E149" s="148"/>
      <c r="F149" s="150"/>
      <c r="G149" s="137"/>
      <c r="I149" s="137"/>
      <c r="J149" s="137"/>
    </row>
    <row r="150" spans="2:10" x14ac:dyDescent="0.3">
      <c r="B150" s="191"/>
      <c r="C150" s="130"/>
      <c r="D150" s="156"/>
      <c r="E150" s="148"/>
      <c r="I150" s="137"/>
      <c r="J150" s="137"/>
    </row>
    <row r="151" spans="2:10" x14ac:dyDescent="0.3">
      <c r="B151" s="191"/>
      <c r="C151" s="117"/>
      <c r="D151" s="613"/>
      <c r="E151" s="194"/>
      <c r="F151" s="148"/>
      <c r="I151" s="137"/>
      <c r="J151" s="137"/>
    </row>
    <row r="152" spans="2:10" x14ac:dyDescent="0.3">
      <c r="B152" s="122" t="s">
        <v>379</v>
      </c>
      <c r="D152" s="443"/>
      <c r="E152" s="122"/>
      <c r="F152" s="122"/>
      <c r="I152" s="137"/>
      <c r="J152" s="137"/>
    </row>
    <row r="153" spans="2:10" ht="13.8" thickBot="1" x14ac:dyDescent="0.35">
      <c r="B153" s="119"/>
      <c r="C153" s="119"/>
      <c r="D153" s="450"/>
      <c r="E153" s="119"/>
      <c r="F153" s="119"/>
      <c r="I153" s="137"/>
      <c r="J153" s="137"/>
    </row>
    <row r="154" spans="2:10" ht="13.8" thickBot="1" x14ac:dyDescent="0.35">
      <c r="B154" s="912" t="s">
        <v>14</v>
      </c>
      <c r="C154" s="913"/>
      <c r="D154" s="451"/>
      <c r="E154" s="149"/>
      <c r="F154" s="137"/>
      <c r="I154" s="137"/>
      <c r="J154" s="137"/>
    </row>
    <row r="155" spans="2:10" ht="13.2" customHeight="1" x14ac:dyDescent="0.3">
      <c r="B155" s="914" t="s">
        <v>328</v>
      </c>
      <c r="C155" s="917" t="s">
        <v>329</v>
      </c>
      <c r="D155" s="925" t="s">
        <v>374</v>
      </c>
      <c r="E155" s="191"/>
      <c r="I155" s="137"/>
      <c r="J155" s="137"/>
    </row>
    <row r="156" spans="2:10" x14ac:dyDescent="0.3">
      <c r="B156" s="915"/>
      <c r="C156" s="907"/>
      <c r="D156" s="926"/>
      <c r="E156" s="118"/>
      <c r="I156" s="137"/>
      <c r="J156" s="137"/>
    </row>
    <row r="157" spans="2:10" ht="13.8" thickBot="1" x14ac:dyDescent="0.35">
      <c r="B157" s="916"/>
      <c r="C157" s="918"/>
      <c r="D157" s="927"/>
      <c r="E157" s="118"/>
      <c r="I157" s="137"/>
      <c r="J157" s="137"/>
    </row>
    <row r="158" spans="2:10" ht="18" customHeight="1" x14ac:dyDescent="0.3">
      <c r="B158" s="373"/>
      <c r="C158" s="374" t="s">
        <v>334</v>
      </c>
      <c r="D158" s="416"/>
      <c r="E158" s="148"/>
      <c r="I158" s="137"/>
      <c r="J158" s="137"/>
    </row>
    <row r="159" spans="2:10" ht="18" customHeight="1" x14ac:dyDescent="0.3">
      <c r="B159" s="375">
        <v>1</v>
      </c>
      <c r="C159" s="362" t="s">
        <v>335</v>
      </c>
      <c r="D159" s="419"/>
      <c r="E159" s="148"/>
      <c r="F159" s="150"/>
      <c r="I159" s="137"/>
      <c r="J159" s="137"/>
    </row>
    <row r="160" spans="2:10" ht="18" customHeight="1" x14ac:dyDescent="0.3">
      <c r="B160" s="375">
        <v>2</v>
      </c>
      <c r="C160" s="362" t="s">
        <v>336</v>
      </c>
      <c r="D160" s="420">
        <v>621.49674000000959</v>
      </c>
      <c r="E160" s="148"/>
      <c r="F160" s="150"/>
      <c r="G160" s="137"/>
      <c r="I160" s="137"/>
      <c r="J160" s="137"/>
    </row>
    <row r="161" spans="2:10" ht="18" customHeight="1" x14ac:dyDescent="0.3">
      <c r="B161" s="375">
        <v>3</v>
      </c>
      <c r="C161" s="362" t="s">
        <v>337</v>
      </c>
      <c r="D161" s="421"/>
      <c r="E161" s="148"/>
      <c r="F161" s="150"/>
      <c r="G161" s="137"/>
      <c r="I161" s="137"/>
      <c r="J161" s="137"/>
    </row>
    <row r="162" spans="2:10" ht="18" customHeight="1" x14ac:dyDescent="0.3">
      <c r="B162" s="375">
        <v>4</v>
      </c>
      <c r="C162" s="362" t="s">
        <v>338</v>
      </c>
      <c r="D162" s="421">
        <v>143180.85993000004</v>
      </c>
      <c r="E162" s="148"/>
      <c r="F162" s="150"/>
      <c r="G162" s="137"/>
      <c r="I162" s="137"/>
      <c r="J162" s="137"/>
    </row>
    <row r="163" spans="2:10" ht="18" customHeight="1" x14ac:dyDescent="0.3">
      <c r="B163" s="375">
        <v>5</v>
      </c>
      <c r="C163" s="362" t="s">
        <v>383</v>
      </c>
      <c r="D163" s="421">
        <v>164069.41177999997</v>
      </c>
      <c r="E163" s="148"/>
      <c r="F163" s="150"/>
      <c r="G163" s="137"/>
      <c r="I163" s="137"/>
      <c r="J163" s="137"/>
    </row>
    <row r="164" spans="2:10" ht="18" customHeight="1" x14ac:dyDescent="0.3">
      <c r="B164" s="375">
        <v>6</v>
      </c>
      <c r="C164" s="362" t="s">
        <v>339</v>
      </c>
      <c r="D164" s="419">
        <v>33149</v>
      </c>
      <c r="E164" s="148"/>
      <c r="F164" s="150"/>
      <c r="G164" s="137"/>
      <c r="I164" s="137"/>
      <c r="J164" s="137"/>
    </row>
    <row r="165" spans="2:10" ht="18" customHeight="1" x14ac:dyDescent="0.3">
      <c r="B165" s="375">
        <v>7</v>
      </c>
      <c r="C165" s="362" t="s">
        <v>340</v>
      </c>
      <c r="D165" s="419">
        <v>510000</v>
      </c>
      <c r="E165" s="148"/>
      <c r="F165" s="150"/>
      <c r="G165" s="137"/>
      <c r="I165" s="137"/>
      <c r="J165" s="137"/>
    </row>
    <row r="166" spans="2:10" ht="18" customHeight="1" x14ac:dyDescent="0.3">
      <c r="B166" s="375"/>
      <c r="C166" s="362" t="s">
        <v>384</v>
      </c>
      <c r="D166" s="419">
        <v>510000</v>
      </c>
      <c r="E166" s="148"/>
      <c r="F166" s="150"/>
      <c r="G166" s="137"/>
      <c r="I166" s="137"/>
      <c r="J166" s="137"/>
    </row>
    <row r="167" spans="2:10" ht="18" customHeight="1" x14ac:dyDescent="0.3">
      <c r="B167" s="375"/>
      <c r="C167" s="362" t="s">
        <v>385</v>
      </c>
      <c r="D167" s="419"/>
      <c r="E167" s="148"/>
      <c r="F167" s="150"/>
      <c r="G167" s="137"/>
      <c r="I167" s="137"/>
      <c r="J167" s="137"/>
    </row>
    <row r="168" spans="2:10" ht="18" customHeight="1" x14ac:dyDescent="0.3">
      <c r="B168" s="375">
        <v>8</v>
      </c>
      <c r="C168" s="362" t="s">
        <v>386</v>
      </c>
      <c r="D168" s="419"/>
      <c r="E168" s="148"/>
      <c r="F168" s="150"/>
      <c r="G168" s="137"/>
      <c r="I168" s="137"/>
      <c r="J168" s="137"/>
    </row>
    <row r="169" spans="2:10" ht="18" customHeight="1" x14ac:dyDescent="0.3">
      <c r="B169" s="375"/>
      <c r="C169" s="362" t="s">
        <v>387</v>
      </c>
      <c r="D169" s="419"/>
      <c r="E169" s="148"/>
      <c r="F169" s="150"/>
      <c r="G169" s="137"/>
      <c r="I169" s="137"/>
      <c r="J169" s="137"/>
    </row>
    <row r="170" spans="2:10" ht="18" customHeight="1" thickBot="1" x14ac:dyDescent="0.35">
      <c r="B170" s="376"/>
      <c r="C170" s="366" t="s">
        <v>388</v>
      </c>
      <c r="D170" s="424"/>
      <c r="E170" s="148"/>
      <c r="F170" s="150"/>
      <c r="G170" s="137"/>
      <c r="I170" s="137"/>
      <c r="J170" s="137"/>
    </row>
    <row r="171" spans="2:10" ht="18" customHeight="1" thickBot="1" x14ac:dyDescent="0.35">
      <c r="B171" s="344">
        <v>9</v>
      </c>
      <c r="C171" s="369" t="s">
        <v>346</v>
      </c>
      <c r="D171" s="427">
        <f>SUM(D172:D175)</f>
        <v>6788186.8420261368</v>
      </c>
      <c r="F171" s="150"/>
      <c r="G171" s="137"/>
      <c r="I171" s="137"/>
    </row>
    <row r="172" spans="2:10" ht="18" customHeight="1" x14ac:dyDescent="0.3">
      <c r="B172" s="377">
        <v>10</v>
      </c>
      <c r="C172" s="367" t="s">
        <v>347</v>
      </c>
      <c r="D172" s="430"/>
      <c r="E172" s="148"/>
      <c r="F172" s="150"/>
      <c r="G172" s="137"/>
      <c r="I172" s="137"/>
      <c r="J172" s="137"/>
    </row>
    <row r="173" spans="2:10" ht="18" customHeight="1" x14ac:dyDescent="0.3">
      <c r="B173" s="375">
        <v>11</v>
      </c>
      <c r="C173" s="362" t="s">
        <v>348</v>
      </c>
      <c r="D173" s="421">
        <v>6536239.5814361367</v>
      </c>
      <c r="E173" s="148"/>
      <c r="F173" s="150"/>
      <c r="G173" s="137"/>
      <c r="I173" s="137"/>
      <c r="J173" s="137"/>
    </row>
    <row r="174" spans="2:10" ht="18" customHeight="1" x14ac:dyDescent="0.3">
      <c r="B174" s="375">
        <v>12</v>
      </c>
      <c r="C174" s="362" t="s">
        <v>349</v>
      </c>
      <c r="D174" s="421">
        <v>195196.70971000002</v>
      </c>
      <c r="E174" s="148"/>
      <c r="F174" s="150"/>
      <c r="G174" s="137"/>
      <c r="I174" s="137"/>
      <c r="J174" s="137"/>
    </row>
    <row r="175" spans="2:10" ht="18" customHeight="1" x14ac:dyDescent="0.3">
      <c r="B175" s="375">
        <v>13</v>
      </c>
      <c r="C175" s="362" t="s">
        <v>350</v>
      </c>
      <c r="D175" s="421">
        <v>56750.55088000001</v>
      </c>
      <c r="E175" s="148"/>
      <c r="F175" s="150"/>
      <c r="G175" s="137"/>
      <c r="I175" s="137"/>
      <c r="J175" s="137"/>
    </row>
    <row r="176" spans="2:10" ht="18" customHeight="1" x14ac:dyDescent="0.3">
      <c r="B176" s="375">
        <v>14</v>
      </c>
      <c r="C176" s="363" t="s">
        <v>351</v>
      </c>
      <c r="D176" s="421"/>
      <c r="E176" s="148"/>
      <c r="F176" s="150"/>
      <c r="G176" s="137"/>
      <c r="I176" s="137"/>
      <c r="J176" s="137"/>
    </row>
    <row r="177" spans="2:10" ht="18" customHeight="1" x14ac:dyDescent="0.3">
      <c r="B177" s="375">
        <v>15</v>
      </c>
      <c r="C177" s="363" t="s">
        <v>352</v>
      </c>
      <c r="D177" s="421">
        <v>506257.86023487378</v>
      </c>
      <c r="E177" s="148"/>
      <c r="F177" s="150"/>
      <c r="G177" s="137"/>
      <c r="I177" s="137"/>
      <c r="J177" s="137"/>
    </row>
    <row r="178" spans="2:10" ht="18" customHeight="1" x14ac:dyDescent="0.3">
      <c r="B178" s="375">
        <v>16</v>
      </c>
      <c r="C178" s="363" t="s">
        <v>353</v>
      </c>
      <c r="D178" s="421">
        <v>3172405.8759200005</v>
      </c>
      <c r="E178" s="148"/>
      <c r="F178" s="150"/>
      <c r="G178" s="137"/>
      <c r="I178" s="137"/>
      <c r="J178" s="137"/>
    </row>
    <row r="179" spans="2:10" ht="18" customHeight="1" x14ac:dyDescent="0.3">
      <c r="B179" s="375">
        <v>17</v>
      </c>
      <c r="C179" s="362" t="s">
        <v>380</v>
      </c>
      <c r="D179" s="421">
        <v>496830.97542184597</v>
      </c>
      <c r="E179" s="156"/>
      <c r="F179" s="150"/>
      <c r="G179" s="137"/>
      <c r="I179" s="137"/>
      <c r="J179" s="137"/>
    </row>
    <row r="180" spans="2:10" ht="18" customHeight="1" x14ac:dyDescent="0.3">
      <c r="B180" s="375">
        <v>18</v>
      </c>
      <c r="C180" s="362" t="s">
        <v>381</v>
      </c>
      <c r="D180" s="421">
        <v>597374.36898000003</v>
      </c>
      <c r="E180" s="148"/>
      <c r="F180" s="150"/>
      <c r="G180" s="137"/>
      <c r="I180" s="137"/>
      <c r="J180" s="137"/>
    </row>
    <row r="181" spans="2:10" ht="18" customHeight="1" thickBot="1" x14ac:dyDescent="0.35">
      <c r="B181" s="376">
        <v>19</v>
      </c>
      <c r="C181" s="366" t="s">
        <v>382</v>
      </c>
      <c r="D181" s="432">
        <v>154295.22867999997</v>
      </c>
      <c r="E181" s="148"/>
      <c r="F181" s="150"/>
      <c r="G181" s="137"/>
      <c r="I181" s="137"/>
      <c r="J181" s="137"/>
    </row>
    <row r="182" spans="2:10" ht="18" customHeight="1" thickBot="1" x14ac:dyDescent="0.35">
      <c r="B182" s="344">
        <v>20</v>
      </c>
      <c r="C182" s="371" t="s">
        <v>375</v>
      </c>
      <c r="D182" s="427">
        <f>+SUM(D159:D164)+D166+D167+D169+D170+D171+SUM(D176:D181)</f>
        <v>12566371.919712856</v>
      </c>
      <c r="E182" s="148"/>
      <c r="F182" s="150"/>
      <c r="G182" s="137"/>
      <c r="I182" s="137"/>
      <c r="J182" s="137"/>
    </row>
    <row r="183" spans="2:10" ht="18" customHeight="1" x14ac:dyDescent="0.3">
      <c r="B183" s="377"/>
      <c r="C183" s="370" t="s">
        <v>356</v>
      </c>
      <c r="D183" s="435"/>
      <c r="E183" s="148"/>
      <c r="F183" s="150"/>
      <c r="G183" s="137"/>
      <c r="I183" s="137"/>
      <c r="J183" s="137"/>
    </row>
    <row r="184" spans="2:10" ht="18" customHeight="1" x14ac:dyDescent="0.3">
      <c r="B184" s="375"/>
      <c r="C184" s="364" t="s">
        <v>357</v>
      </c>
      <c r="D184" s="419"/>
      <c r="E184" s="148"/>
      <c r="F184" s="150"/>
      <c r="G184" s="137"/>
      <c r="I184" s="137"/>
      <c r="J184" s="137"/>
    </row>
    <row r="185" spans="2:10" ht="18" customHeight="1" x14ac:dyDescent="0.3">
      <c r="B185" s="375">
        <v>21</v>
      </c>
      <c r="C185" s="362" t="s">
        <v>358</v>
      </c>
      <c r="D185" s="421">
        <v>5190686.4902899992</v>
      </c>
      <c r="E185" s="148"/>
      <c r="F185" s="150"/>
      <c r="G185" s="137"/>
      <c r="I185" s="137"/>
      <c r="J185" s="137"/>
    </row>
    <row r="186" spans="2:10" ht="18" customHeight="1" x14ac:dyDescent="0.3">
      <c r="B186" s="375">
        <v>22</v>
      </c>
      <c r="C186" s="363" t="s">
        <v>359</v>
      </c>
      <c r="D186" s="421">
        <v>112865.13265</v>
      </c>
      <c r="E186" s="148"/>
      <c r="F186" s="150"/>
      <c r="G186" s="137"/>
      <c r="I186" s="137"/>
      <c r="J186" s="137"/>
    </row>
    <row r="187" spans="2:10" ht="18" customHeight="1" x14ac:dyDescent="0.3">
      <c r="B187" s="375">
        <v>23</v>
      </c>
      <c r="C187" s="363" t="s">
        <v>360</v>
      </c>
      <c r="D187" s="421">
        <v>552609.73253498867</v>
      </c>
      <c r="E187" s="148"/>
      <c r="F187" s="150"/>
      <c r="G187" s="137"/>
      <c r="I187" s="137"/>
      <c r="J187" s="137"/>
    </row>
    <row r="188" spans="2:10" ht="18" customHeight="1" x14ac:dyDescent="0.3">
      <c r="B188" s="375">
        <v>24</v>
      </c>
      <c r="C188" s="363" t="s">
        <v>361</v>
      </c>
      <c r="D188" s="421"/>
      <c r="E188" s="148"/>
      <c r="F188" s="150"/>
      <c r="G188" s="137"/>
      <c r="I188" s="137"/>
      <c r="J188" s="137"/>
    </row>
    <row r="189" spans="2:10" ht="18" customHeight="1" x14ac:dyDescent="0.3">
      <c r="B189" s="375">
        <v>25</v>
      </c>
      <c r="C189" s="362" t="s">
        <v>362</v>
      </c>
      <c r="D189" s="421"/>
      <c r="E189" s="148"/>
      <c r="F189" s="150"/>
      <c r="G189" s="137"/>
      <c r="I189" s="137"/>
      <c r="J189" s="137"/>
    </row>
    <row r="190" spans="2:10" ht="18" customHeight="1" thickBot="1" x14ac:dyDescent="0.35">
      <c r="B190" s="376">
        <v>26</v>
      </c>
      <c r="C190" s="372" t="s">
        <v>363</v>
      </c>
      <c r="D190" s="432">
        <v>2022127.344613357</v>
      </c>
      <c r="E190" s="148"/>
      <c r="F190" s="150"/>
      <c r="G190" s="137"/>
      <c r="I190" s="137"/>
      <c r="J190" s="137"/>
    </row>
    <row r="191" spans="2:10" ht="18" customHeight="1" thickBot="1" x14ac:dyDescent="0.35">
      <c r="B191" s="344">
        <v>27</v>
      </c>
      <c r="C191" s="371" t="s">
        <v>376</v>
      </c>
      <c r="D191" s="427">
        <f>SUM(D185:D190)</f>
        <v>7878288.7000883445</v>
      </c>
      <c r="E191" s="148"/>
      <c r="F191" s="150"/>
      <c r="G191" s="137"/>
      <c r="I191" s="137"/>
      <c r="J191" s="137"/>
    </row>
    <row r="192" spans="2:10" ht="18" customHeight="1" x14ac:dyDescent="0.3">
      <c r="B192" s="377"/>
      <c r="C192" s="370" t="s">
        <v>377</v>
      </c>
      <c r="D192" s="438"/>
      <c r="E192" s="148"/>
      <c r="F192" s="150"/>
      <c r="G192" s="137"/>
      <c r="I192" s="137"/>
      <c r="J192" s="137"/>
    </row>
    <row r="193" spans="2:10" ht="18" customHeight="1" x14ac:dyDescent="0.3">
      <c r="B193" s="375">
        <v>28</v>
      </c>
      <c r="C193" s="362" t="s">
        <v>378</v>
      </c>
      <c r="D193" s="421">
        <v>1250000.07</v>
      </c>
      <c r="E193" s="148"/>
      <c r="F193" s="150"/>
      <c r="G193" s="137"/>
      <c r="I193" s="137"/>
      <c r="J193" s="137"/>
    </row>
    <row r="194" spans="2:10" ht="18" customHeight="1" x14ac:dyDescent="0.3">
      <c r="B194" s="375">
        <v>29</v>
      </c>
      <c r="C194" s="362" t="s">
        <v>367</v>
      </c>
      <c r="D194" s="421">
        <v>-11522.206460821917</v>
      </c>
      <c r="E194" s="148"/>
      <c r="F194" s="150"/>
      <c r="G194" s="137"/>
      <c r="I194" s="137"/>
      <c r="J194" s="137"/>
    </row>
    <row r="195" spans="2:10" ht="18" customHeight="1" x14ac:dyDescent="0.3">
      <c r="B195" s="375">
        <v>30</v>
      </c>
      <c r="C195" s="363" t="s">
        <v>368</v>
      </c>
      <c r="D195" s="421"/>
      <c r="E195" s="148"/>
      <c r="F195" s="150"/>
      <c r="G195" s="137"/>
      <c r="I195" s="137"/>
      <c r="J195" s="137"/>
    </row>
    <row r="196" spans="2:10" ht="18" customHeight="1" thickBot="1" x14ac:dyDescent="0.35">
      <c r="B196" s="376">
        <v>31</v>
      </c>
      <c r="C196" s="372" t="s">
        <v>369</v>
      </c>
      <c r="D196" s="432">
        <v>3449605.3697074931</v>
      </c>
      <c r="E196" s="148"/>
      <c r="F196" s="150"/>
      <c r="G196" s="137"/>
      <c r="I196" s="137"/>
      <c r="J196" s="137"/>
    </row>
    <row r="197" spans="2:10" ht="18" customHeight="1" thickBot="1" x14ac:dyDescent="0.35">
      <c r="B197" s="344">
        <v>32</v>
      </c>
      <c r="C197" s="371" t="s">
        <v>370</v>
      </c>
      <c r="D197" s="427">
        <f>SUM(D193:D196)</f>
        <v>4688083.233246671</v>
      </c>
      <c r="E197" s="148"/>
      <c r="F197" s="150"/>
      <c r="G197" s="137"/>
      <c r="I197" s="137"/>
      <c r="J197" s="137"/>
    </row>
    <row r="198" spans="2:10" ht="18" customHeight="1" thickBot="1" x14ac:dyDescent="0.35">
      <c r="B198" s="344">
        <v>33</v>
      </c>
      <c r="C198" s="371" t="s">
        <v>371</v>
      </c>
      <c r="D198" s="427">
        <f>+D191+D197</f>
        <v>12566371.933335016</v>
      </c>
      <c r="E198" s="148"/>
      <c r="F198" s="150"/>
      <c r="G198" s="137"/>
      <c r="I198" s="137"/>
      <c r="J198" s="137"/>
    </row>
    <row r="199" spans="2:10" x14ac:dyDescent="0.3">
      <c r="B199" s="184"/>
      <c r="C199" s="117"/>
      <c r="D199" s="613"/>
      <c r="E199" s="156"/>
      <c r="F199" s="148"/>
      <c r="I199" s="137"/>
      <c r="J199" s="137"/>
    </row>
    <row r="200" spans="2:10" x14ac:dyDescent="0.3">
      <c r="B200" s="184"/>
      <c r="C200" s="117"/>
      <c r="D200" s="613"/>
      <c r="E200" s="156"/>
      <c r="F200" s="148"/>
      <c r="I200" s="137"/>
      <c r="J200" s="137"/>
    </row>
    <row r="201" spans="2:10" x14ac:dyDescent="0.3">
      <c r="B201" s="122" t="s">
        <v>379</v>
      </c>
      <c r="C201" s="122"/>
      <c r="D201" s="443"/>
      <c r="E201" s="122"/>
      <c r="F201" s="122"/>
      <c r="I201" s="137"/>
      <c r="J201" s="137"/>
    </row>
    <row r="202" spans="2:10" ht="13.8" thickBot="1" x14ac:dyDescent="0.35">
      <c r="B202" s="119"/>
      <c r="C202" s="119"/>
      <c r="D202" s="450"/>
      <c r="E202" s="119"/>
      <c r="F202" s="119"/>
      <c r="I202" s="137"/>
      <c r="J202" s="137"/>
    </row>
    <row r="203" spans="2:10" ht="13.8" thickBot="1" x14ac:dyDescent="0.35">
      <c r="B203" s="912" t="s">
        <v>12</v>
      </c>
      <c r="C203" s="913"/>
      <c r="D203" s="451"/>
      <c r="E203" s="149"/>
      <c r="F203" s="137"/>
      <c r="I203" s="137"/>
      <c r="J203" s="137"/>
    </row>
    <row r="204" spans="2:10" ht="13.2" customHeight="1" x14ac:dyDescent="0.3">
      <c r="B204" s="914" t="s">
        <v>328</v>
      </c>
      <c r="C204" s="917" t="s">
        <v>329</v>
      </c>
      <c r="D204" s="925" t="s">
        <v>374</v>
      </c>
      <c r="E204" s="191"/>
      <c r="I204" s="137"/>
      <c r="J204" s="137"/>
    </row>
    <row r="205" spans="2:10" x14ac:dyDescent="0.3">
      <c r="B205" s="915"/>
      <c r="C205" s="907"/>
      <c r="D205" s="926"/>
      <c r="E205" s="118"/>
      <c r="I205" s="137"/>
      <c r="J205" s="137"/>
    </row>
    <row r="206" spans="2:10" ht="13.8" thickBot="1" x14ac:dyDescent="0.35">
      <c r="B206" s="916"/>
      <c r="C206" s="918"/>
      <c r="D206" s="927"/>
      <c r="E206" s="118"/>
      <c r="I206" s="137"/>
      <c r="J206" s="137"/>
    </row>
    <row r="207" spans="2:10" ht="18" customHeight="1" x14ac:dyDescent="0.3">
      <c r="B207" s="373"/>
      <c r="C207" s="374" t="s">
        <v>334</v>
      </c>
      <c r="D207" s="416"/>
      <c r="E207" s="148"/>
      <c r="I207" s="137"/>
      <c r="J207" s="137"/>
    </row>
    <row r="208" spans="2:10" ht="18" customHeight="1" x14ac:dyDescent="0.3">
      <c r="B208" s="375">
        <v>1</v>
      </c>
      <c r="C208" s="362" t="s">
        <v>335</v>
      </c>
      <c r="D208" s="419"/>
      <c r="E208" s="148"/>
      <c r="G208" s="137"/>
      <c r="I208" s="137"/>
      <c r="J208" s="137"/>
    </row>
    <row r="209" spans="2:10" ht="18" customHeight="1" x14ac:dyDescent="0.3">
      <c r="B209" s="375">
        <v>2</v>
      </c>
      <c r="C209" s="362" t="s">
        <v>336</v>
      </c>
      <c r="D209" s="420">
        <v>24567</v>
      </c>
      <c r="E209" s="148"/>
      <c r="G209" s="137"/>
      <c r="I209" s="137"/>
      <c r="J209" s="137"/>
    </row>
    <row r="210" spans="2:10" ht="18" customHeight="1" x14ac:dyDescent="0.3">
      <c r="B210" s="375">
        <v>3</v>
      </c>
      <c r="C210" s="362" t="s">
        <v>337</v>
      </c>
      <c r="D210" s="421"/>
      <c r="E210" s="148"/>
      <c r="G210" s="137"/>
      <c r="I210" s="137"/>
      <c r="J210" s="137"/>
    </row>
    <row r="211" spans="2:10" ht="18" customHeight="1" x14ac:dyDescent="0.3">
      <c r="B211" s="375">
        <v>4</v>
      </c>
      <c r="C211" s="362" t="s">
        <v>338</v>
      </c>
      <c r="D211" s="421">
        <v>212114</v>
      </c>
      <c r="E211" s="148"/>
      <c r="G211" s="137"/>
      <c r="I211" s="137"/>
      <c r="J211" s="137"/>
    </row>
    <row r="212" spans="2:10" ht="18" customHeight="1" x14ac:dyDescent="0.3">
      <c r="B212" s="375">
        <v>5</v>
      </c>
      <c r="C212" s="362" t="s">
        <v>383</v>
      </c>
      <c r="D212" s="421">
        <v>4254438</v>
      </c>
      <c r="E212" s="148"/>
      <c r="G212" s="137"/>
      <c r="I212" s="137"/>
      <c r="J212" s="137"/>
    </row>
    <row r="213" spans="2:10" ht="18" customHeight="1" x14ac:dyDescent="0.3">
      <c r="B213" s="375">
        <v>6</v>
      </c>
      <c r="C213" s="362" t="s">
        <v>339</v>
      </c>
      <c r="D213" s="419">
        <v>2794500</v>
      </c>
      <c r="E213" s="148"/>
      <c r="G213" s="137"/>
      <c r="I213" s="137"/>
      <c r="J213" s="137"/>
    </row>
    <row r="214" spans="2:10" ht="18" customHeight="1" x14ac:dyDescent="0.3">
      <c r="B214" s="375">
        <v>7</v>
      </c>
      <c r="C214" s="362" t="s">
        <v>340</v>
      </c>
      <c r="D214" s="419"/>
      <c r="E214" s="148"/>
      <c r="G214" s="137"/>
      <c r="I214" s="137"/>
      <c r="J214" s="137"/>
    </row>
    <row r="215" spans="2:10" ht="18" customHeight="1" x14ac:dyDescent="0.3">
      <c r="B215" s="375"/>
      <c r="C215" s="362" t="s">
        <v>384</v>
      </c>
      <c r="D215" s="419"/>
      <c r="E215" s="148"/>
      <c r="G215" s="137"/>
      <c r="I215" s="137"/>
      <c r="J215" s="137"/>
    </row>
    <row r="216" spans="2:10" ht="18" customHeight="1" x14ac:dyDescent="0.3">
      <c r="B216" s="375"/>
      <c r="C216" s="362" t="s">
        <v>385</v>
      </c>
      <c r="D216" s="419"/>
      <c r="E216" s="148"/>
      <c r="G216" s="137"/>
      <c r="I216" s="137"/>
      <c r="J216" s="137"/>
    </row>
    <row r="217" spans="2:10" ht="18" customHeight="1" x14ac:dyDescent="0.3">
      <c r="B217" s="375">
        <v>8</v>
      </c>
      <c r="C217" s="362" t="s">
        <v>386</v>
      </c>
      <c r="D217" s="419"/>
      <c r="E217" s="148"/>
      <c r="G217" s="137"/>
      <c r="I217" s="137"/>
      <c r="J217" s="137"/>
    </row>
    <row r="218" spans="2:10" ht="18" customHeight="1" x14ac:dyDescent="0.3">
      <c r="B218" s="375"/>
      <c r="C218" s="362" t="s">
        <v>387</v>
      </c>
      <c r="D218" s="419"/>
      <c r="E218" s="148"/>
      <c r="G218" s="137"/>
      <c r="I218" s="137"/>
      <c r="J218" s="137"/>
    </row>
    <row r="219" spans="2:10" ht="18" customHeight="1" thickBot="1" x14ac:dyDescent="0.35">
      <c r="B219" s="376"/>
      <c r="C219" s="366" t="s">
        <v>388</v>
      </c>
      <c r="D219" s="424"/>
      <c r="E219" s="148"/>
      <c r="G219" s="137"/>
      <c r="I219" s="137"/>
      <c r="J219" s="137"/>
    </row>
    <row r="220" spans="2:10" ht="18" customHeight="1" thickBot="1" x14ac:dyDescent="0.35">
      <c r="B220" s="344">
        <v>9</v>
      </c>
      <c r="C220" s="369" t="s">
        <v>346</v>
      </c>
      <c r="D220" s="427">
        <f>SUM(D221:D224)</f>
        <v>19837981</v>
      </c>
      <c r="G220" s="137"/>
      <c r="I220" s="137"/>
    </row>
    <row r="221" spans="2:10" ht="18" customHeight="1" x14ac:dyDescent="0.3">
      <c r="B221" s="377">
        <v>10</v>
      </c>
      <c r="C221" s="367" t="s">
        <v>347</v>
      </c>
      <c r="D221" s="430"/>
      <c r="E221" s="148"/>
      <c r="G221" s="137"/>
      <c r="I221" s="137"/>
      <c r="J221" s="137"/>
    </row>
    <row r="222" spans="2:10" ht="18" customHeight="1" x14ac:dyDescent="0.3">
      <c r="B222" s="375">
        <v>11</v>
      </c>
      <c r="C222" s="362" t="s">
        <v>348</v>
      </c>
      <c r="D222" s="421">
        <v>10109007</v>
      </c>
      <c r="E222" s="148"/>
      <c r="G222" s="137"/>
      <c r="I222" s="137"/>
      <c r="J222" s="137"/>
    </row>
    <row r="223" spans="2:10" ht="18" customHeight="1" x14ac:dyDescent="0.3">
      <c r="B223" s="375">
        <v>12</v>
      </c>
      <c r="C223" s="362" t="s">
        <v>349</v>
      </c>
      <c r="D223" s="421">
        <v>9728974</v>
      </c>
      <c r="E223" s="148"/>
      <c r="G223" s="137"/>
      <c r="I223" s="137"/>
      <c r="J223" s="137"/>
    </row>
    <row r="224" spans="2:10" ht="18" customHeight="1" x14ac:dyDescent="0.3">
      <c r="B224" s="375">
        <v>13</v>
      </c>
      <c r="C224" s="362" t="s">
        <v>350</v>
      </c>
      <c r="D224" s="421"/>
      <c r="E224" s="148"/>
      <c r="G224" s="137"/>
      <c r="I224" s="137"/>
      <c r="J224" s="137"/>
    </row>
    <row r="225" spans="2:10" ht="18" customHeight="1" x14ac:dyDescent="0.3">
      <c r="B225" s="375">
        <v>14</v>
      </c>
      <c r="C225" s="363" t="s">
        <v>351</v>
      </c>
      <c r="D225" s="421"/>
      <c r="E225" s="148"/>
      <c r="G225" s="137"/>
      <c r="I225" s="137"/>
      <c r="J225" s="137"/>
    </row>
    <row r="226" spans="2:10" ht="18" customHeight="1" x14ac:dyDescent="0.3">
      <c r="B226" s="375">
        <v>15</v>
      </c>
      <c r="C226" s="363" t="s">
        <v>352</v>
      </c>
      <c r="D226" s="421">
        <v>8071617</v>
      </c>
      <c r="E226" s="148"/>
      <c r="G226" s="137"/>
      <c r="I226" s="137"/>
      <c r="J226" s="137"/>
    </row>
    <row r="227" spans="2:10" ht="18" customHeight="1" x14ac:dyDescent="0.3">
      <c r="B227" s="375">
        <v>16</v>
      </c>
      <c r="C227" s="363" t="s">
        <v>353</v>
      </c>
      <c r="D227" s="421">
        <v>6707248</v>
      </c>
      <c r="E227" s="148"/>
      <c r="G227" s="137"/>
      <c r="I227" s="137"/>
      <c r="J227" s="137"/>
    </row>
    <row r="228" spans="2:10" ht="18" customHeight="1" x14ac:dyDescent="0.3">
      <c r="B228" s="375">
        <v>17</v>
      </c>
      <c r="C228" s="362" t="s">
        <v>380</v>
      </c>
      <c r="D228" s="421">
        <v>4337454</v>
      </c>
      <c r="E228" s="148"/>
      <c r="F228" s="137"/>
      <c r="G228" s="137"/>
      <c r="I228" s="137"/>
      <c r="J228" s="137"/>
    </row>
    <row r="229" spans="2:10" ht="18" customHeight="1" x14ac:dyDescent="0.3">
      <c r="B229" s="375">
        <v>18</v>
      </c>
      <c r="C229" s="362" t="s">
        <v>381</v>
      </c>
      <c r="D229" s="421">
        <v>1292753</v>
      </c>
      <c r="E229" s="148"/>
      <c r="G229" s="137"/>
      <c r="I229" s="137"/>
      <c r="J229" s="137"/>
    </row>
    <row r="230" spans="2:10" ht="18" customHeight="1" thickBot="1" x14ac:dyDescent="0.35">
      <c r="B230" s="376">
        <v>19</v>
      </c>
      <c r="C230" s="366" t="s">
        <v>382</v>
      </c>
      <c r="D230" s="432">
        <v>820634</v>
      </c>
      <c r="E230" s="148"/>
      <c r="G230" s="137"/>
      <c r="I230" s="137"/>
      <c r="J230" s="137"/>
    </row>
    <row r="231" spans="2:10" ht="18" customHeight="1" thickBot="1" x14ac:dyDescent="0.35">
      <c r="B231" s="344">
        <v>20</v>
      </c>
      <c r="C231" s="371" t="s">
        <v>375</v>
      </c>
      <c r="D231" s="427">
        <f>+SUM(D208:D213)+D215+D216+D218+D219+D220+SUM(D225:D230)</f>
        <v>48353306</v>
      </c>
      <c r="E231" s="148"/>
      <c r="G231" s="137"/>
      <c r="I231" s="137"/>
      <c r="J231" s="137"/>
    </row>
    <row r="232" spans="2:10" ht="18" customHeight="1" x14ac:dyDescent="0.3">
      <c r="B232" s="377"/>
      <c r="C232" s="370" t="s">
        <v>356</v>
      </c>
      <c r="D232" s="435"/>
      <c r="E232" s="148"/>
      <c r="G232" s="137"/>
      <c r="I232" s="137"/>
      <c r="J232" s="137"/>
    </row>
    <row r="233" spans="2:10" ht="18" customHeight="1" x14ac:dyDescent="0.3">
      <c r="B233" s="375"/>
      <c r="C233" s="364" t="s">
        <v>357</v>
      </c>
      <c r="D233" s="419"/>
      <c r="E233" s="148"/>
      <c r="G233" s="137"/>
      <c r="I233" s="137"/>
      <c r="J233" s="137"/>
    </row>
    <row r="234" spans="2:10" ht="18" customHeight="1" x14ac:dyDescent="0.3">
      <c r="B234" s="375">
        <v>21</v>
      </c>
      <c r="C234" s="362" t="s">
        <v>358</v>
      </c>
      <c r="D234" s="421">
        <v>16504312</v>
      </c>
      <c r="E234" s="148"/>
      <c r="G234" s="137"/>
      <c r="I234" s="137"/>
      <c r="J234" s="137"/>
    </row>
    <row r="235" spans="2:10" ht="18" customHeight="1" x14ac:dyDescent="0.3">
      <c r="B235" s="375">
        <v>22</v>
      </c>
      <c r="C235" s="363" t="s">
        <v>359</v>
      </c>
      <c r="D235" s="421"/>
      <c r="E235" s="148"/>
      <c r="G235" s="137"/>
      <c r="I235" s="137"/>
      <c r="J235" s="137"/>
    </row>
    <row r="236" spans="2:10" ht="18" customHeight="1" x14ac:dyDescent="0.3">
      <c r="B236" s="375">
        <v>23</v>
      </c>
      <c r="C236" s="363" t="s">
        <v>360</v>
      </c>
      <c r="D236" s="421">
        <v>7543437</v>
      </c>
      <c r="E236" s="148"/>
      <c r="G236" s="137"/>
      <c r="I236" s="137"/>
      <c r="J236" s="137"/>
    </row>
    <row r="237" spans="2:10" ht="18" customHeight="1" x14ac:dyDescent="0.3">
      <c r="B237" s="375">
        <v>24</v>
      </c>
      <c r="C237" s="363" t="s">
        <v>361</v>
      </c>
      <c r="D237" s="421">
        <v>501067</v>
      </c>
      <c r="E237" s="148"/>
      <c r="G237" s="137"/>
      <c r="I237" s="137"/>
      <c r="J237" s="137"/>
    </row>
    <row r="238" spans="2:10" ht="18" customHeight="1" x14ac:dyDescent="0.3">
      <c r="B238" s="375">
        <v>25</v>
      </c>
      <c r="C238" s="362" t="s">
        <v>362</v>
      </c>
      <c r="D238" s="421">
        <v>0</v>
      </c>
      <c r="E238" s="148"/>
      <c r="G238" s="137"/>
      <c r="I238" s="137"/>
      <c r="J238" s="137"/>
    </row>
    <row r="239" spans="2:10" ht="18" customHeight="1" thickBot="1" x14ac:dyDescent="0.35">
      <c r="B239" s="376">
        <v>26</v>
      </c>
      <c r="C239" s="372" t="s">
        <v>363</v>
      </c>
      <c r="D239" s="432">
        <v>3875058</v>
      </c>
      <c r="E239" s="148"/>
      <c r="G239" s="137"/>
      <c r="I239" s="137"/>
      <c r="J239" s="137"/>
    </row>
    <row r="240" spans="2:10" ht="18" customHeight="1" thickBot="1" x14ac:dyDescent="0.35">
      <c r="B240" s="344">
        <v>27</v>
      </c>
      <c r="C240" s="371" t="s">
        <v>376</v>
      </c>
      <c r="D240" s="427">
        <f>SUM(D234:D239)</f>
        <v>28423874</v>
      </c>
      <c r="E240" s="148"/>
      <c r="G240" s="137"/>
      <c r="I240" s="137"/>
      <c r="J240" s="137"/>
    </row>
    <row r="241" spans="2:10" ht="18" customHeight="1" x14ac:dyDescent="0.3">
      <c r="B241" s="377"/>
      <c r="C241" s="370" t="s">
        <v>377</v>
      </c>
      <c r="D241" s="438"/>
      <c r="E241" s="148"/>
      <c r="G241" s="137"/>
      <c r="I241" s="137"/>
      <c r="J241" s="137"/>
    </row>
    <row r="242" spans="2:10" ht="18" customHeight="1" x14ac:dyDescent="0.3">
      <c r="B242" s="375">
        <v>28</v>
      </c>
      <c r="C242" s="362" t="s">
        <v>378</v>
      </c>
      <c r="D242" s="421">
        <v>500200</v>
      </c>
      <c r="E242" s="148"/>
      <c r="G242" s="137"/>
      <c r="I242" s="137"/>
      <c r="J242" s="137"/>
    </row>
    <row r="243" spans="2:10" ht="18" customHeight="1" x14ac:dyDescent="0.3">
      <c r="B243" s="375">
        <v>29</v>
      </c>
      <c r="C243" s="362" t="s">
        <v>367</v>
      </c>
      <c r="D243" s="421">
        <v>7421410</v>
      </c>
      <c r="E243" s="148"/>
      <c r="G243" s="137"/>
      <c r="I243" s="137"/>
      <c r="J243" s="137"/>
    </row>
    <row r="244" spans="2:10" ht="18" customHeight="1" x14ac:dyDescent="0.3">
      <c r="B244" s="375">
        <v>30</v>
      </c>
      <c r="C244" s="363" t="s">
        <v>368</v>
      </c>
      <c r="D244" s="421">
        <v>727580</v>
      </c>
      <c r="E244" s="148"/>
      <c r="G244" s="137"/>
      <c r="I244" s="137"/>
      <c r="J244" s="137"/>
    </row>
    <row r="245" spans="2:10" ht="18" customHeight="1" thickBot="1" x14ac:dyDescent="0.35">
      <c r="B245" s="376">
        <v>31</v>
      </c>
      <c r="C245" s="372" t="s">
        <v>369</v>
      </c>
      <c r="D245" s="432">
        <v>11280243.3707914</v>
      </c>
      <c r="E245" s="148"/>
      <c r="G245" s="137"/>
      <c r="I245" s="137"/>
      <c r="J245" s="137"/>
    </row>
    <row r="246" spans="2:10" ht="18" customHeight="1" thickBot="1" x14ac:dyDescent="0.35">
      <c r="B246" s="344">
        <v>32</v>
      </c>
      <c r="C246" s="371" t="s">
        <v>370</v>
      </c>
      <c r="D246" s="427">
        <f>SUM(D242:D245)</f>
        <v>19929433.370791398</v>
      </c>
      <c r="E246" s="148"/>
      <c r="G246" s="137"/>
      <c r="I246" s="137"/>
      <c r="J246" s="137"/>
    </row>
    <row r="247" spans="2:10" ht="18" customHeight="1" thickBot="1" x14ac:dyDescent="0.35">
      <c r="B247" s="344">
        <v>33</v>
      </c>
      <c r="C247" s="371" t="s">
        <v>371</v>
      </c>
      <c r="D247" s="427">
        <f>+D246+D240</f>
        <v>48353307.370791398</v>
      </c>
      <c r="E247" s="148"/>
      <c r="G247" s="137"/>
      <c r="I247" s="137"/>
      <c r="J247" s="137"/>
    </row>
    <row r="248" spans="2:10" x14ac:dyDescent="0.3">
      <c r="B248" s="191"/>
      <c r="C248" s="117"/>
      <c r="D248" s="613"/>
      <c r="E248" s="156"/>
      <c r="F248" s="148"/>
      <c r="I248" s="137"/>
      <c r="J248" s="137"/>
    </row>
    <row r="249" spans="2:10" x14ac:dyDescent="0.3">
      <c r="B249" s="191"/>
      <c r="C249" s="117"/>
      <c r="D249" s="613"/>
      <c r="E249" s="156"/>
      <c r="F249" s="148"/>
      <c r="I249" s="137"/>
      <c r="J249" s="137"/>
    </row>
    <row r="250" spans="2:10" x14ac:dyDescent="0.3">
      <c r="B250" s="930" t="s">
        <v>379</v>
      </c>
      <c r="C250" s="931"/>
      <c r="D250" s="931"/>
      <c r="E250" s="931"/>
      <c r="F250" s="931"/>
      <c r="G250" s="931"/>
      <c r="I250" s="137"/>
      <c r="J250" s="137"/>
    </row>
    <row r="251" spans="2:10" ht="13.8" thickBot="1" x14ac:dyDescent="0.35">
      <c r="B251" s="119"/>
      <c r="C251" s="119"/>
      <c r="D251" s="450"/>
      <c r="E251" s="119"/>
      <c r="F251" s="119"/>
      <c r="I251" s="137"/>
      <c r="J251" s="137"/>
    </row>
    <row r="252" spans="2:10" ht="13.8" thickBot="1" x14ac:dyDescent="0.35">
      <c r="B252" s="912" t="s">
        <v>389</v>
      </c>
      <c r="C252" s="913"/>
      <c r="D252" s="451"/>
      <c r="E252" s="149"/>
      <c r="F252" s="137"/>
      <c r="I252" s="137"/>
      <c r="J252" s="137"/>
    </row>
    <row r="253" spans="2:10" ht="13.2" customHeight="1" x14ac:dyDescent="0.3">
      <c r="B253" s="914" t="s">
        <v>328</v>
      </c>
      <c r="C253" s="917" t="s">
        <v>329</v>
      </c>
      <c r="D253" s="925" t="s">
        <v>374</v>
      </c>
      <c r="E253" s="191"/>
      <c r="I253" s="137"/>
      <c r="J253" s="137"/>
    </row>
    <row r="254" spans="2:10" x14ac:dyDescent="0.3">
      <c r="B254" s="915"/>
      <c r="C254" s="907"/>
      <c r="D254" s="926"/>
      <c r="E254" s="118"/>
      <c r="I254" s="137"/>
      <c r="J254" s="137"/>
    </row>
    <row r="255" spans="2:10" ht="13.8" thickBot="1" x14ac:dyDescent="0.35">
      <c r="B255" s="916"/>
      <c r="C255" s="918"/>
      <c r="D255" s="927"/>
      <c r="E255" s="118"/>
      <c r="I255" s="137"/>
      <c r="J255" s="137"/>
    </row>
    <row r="256" spans="2:10" ht="18" customHeight="1" x14ac:dyDescent="0.3">
      <c r="B256" s="373"/>
      <c r="C256" s="374" t="s">
        <v>334</v>
      </c>
      <c r="D256" s="416"/>
      <c r="E256" s="148"/>
      <c r="I256" s="137"/>
      <c r="J256" s="137"/>
    </row>
    <row r="257" spans="2:10" ht="18" customHeight="1" x14ac:dyDescent="0.3">
      <c r="B257" s="375">
        <v>1</v>
      </c>
      <c r="C257" s="362" t="s">
        <v>335</v>
      </c>
      <c r="D257" s="419"/>
      <c r="E257" s="148"/>
      <c r="G257" s="137"/>
      <c r="I257" s="137"/>
      <c r="J257" s="137"/>
    </row>
    <row r="258" spans="2:10" ht="18" customHeight="1" x14ac:dyDescent="0.3">
      <c r="B258" s="375">
        <v>2</v>
      </c>
      <c r="C258" s="362" t="s">
        <v>336</v>
      </c>
      <c r="D258" s="421">
        <v>17577.34287</v>
      </c>
      <c r="E258" s="148"/>
      <c r="G258" s="137"/>
      <c r="I258" s="137"/>
      <c r="J258" s="137"/>
    </row>
    <row r="259" spans="2:10" ht="18" customHeight="1" x14ac:dyDescent="0.3">
      <c r="B259" s="375">
        <v>3</v>
      </c>
      <c r="C259" s="362" t="s">
        <v>337</v>
      </c>
      <c r="D259" s="421"/>
      <c r="E259" s="148"/>
      <c r="G259" s="137"/>
      <c r="I259" s="137"/>
      <c r="J259" s="137"/>
    </row>
    <row r="260" spans="2:10" ht="18" customHeight="1" x14ac:dyDescent="0.3">
      <c r="B260" s="375">
        <v>4</v>
      </c>
      <c r="C260" s="362" t="s">
        <v>338</v>
      </c>
      <c r="D260" s="421">
        <v>263078.24180364003</v>
      </c>
      <c r="E260" s="148"/>
      <c r="G260" s="137"/>
      <c r="I260" s="137"/>
      <c r="J260" s="137"/>
    </row>
    <row r="261" spans="2:10" ht="18" customHeight="1" x14ac:dyDescent="0.3">
      <c r="B261" s="375">
        <v>5</v>
      </c>
      <c r="C261" s="362" t="s">
        <v>383</v>
      </c>
      <c r="D261" s="421">
        <v>1130521.7235300001</v>
      </c>
      <c r="E261" s="148"/>
      <c r="G261" s="137"/>
      <c r="I261" s="137"/>
      <c r="J261" s="137"/>
    </row>
    <row r="262" spans="2:10" ht="18" customHeight="1" x14ac:dyDescent="0.3">
      <c r="B262" s="375">
        <v>6</v>
      </c>
      <c r="C262" s="362" t="s">
        <v>339</v>
      </c>
      <c r="D262" s="419"/>
      <c r="E262" s="148"/>
      <c r="G262" s="137"/>
      <c r="I262" s="137"/>
      <c r="J262" s="137"/>
    </row>
    <row r="263" spans="2:10" ht="18" customHeight="1" x14ac:dyDescent="0.3">
      <c r="B263" s="375">
        <v>7</v>
      </c>
      <c r="C263" s="362" t="s">
        <v>340</v>
      </c>
      <c r="D263" s="419">
        <v>544260.01</v>
      </c>
      <c r="E263" s="148"/>
      <c r="G263" s="137"/>
      <c r="I263" s="137"/>
      <c r="J263" s="137"/>
    </row>
    <row r="264" spans="2:10" ht="18" customHeight="1" x14ac:dyDescent="0.3">
      <c r="B264" s="375"/>
      <c r="C264" s="362" t="s">
        <v>384</v>
      </c>
      <c r="D264" s="419">
        <v>544260.01</v>
      </c>
      <c r="E264" s="148"/>
      <c r="G264" s="137"/>
      <c r="I264" s="137"/>
      <c r="J264" s="137"/>
    </row>
    <row r="265" spans="2:10" ht="18" customHeight="1" x14ac:dyDescent="0.3">
      <c r="B265" s="375"/>
      <c r="C265" s="362" t="s">
        <v>385</v>
      </c>
      <c r="D265" s="419"/>
      <c r="E265" s="148"/>
      <c r="G265" s="137"/>
      <c r="I265" s="137"/>
      <c r="J265" s="137"/>
    </row>
    <row r="266" spans="2:10" ht="18" customHeight="1" x14ac:dyDescent="0.3">
      <c r="B266" s="375">
        <v>8</v>
      </c>
      <c r="C266" s="362" t="s">
        <v>386</v>
      </c>
      <c r="D266" s="419"/>
      <c r="E266" s="148"/>
      <c r="G266" s="137"/>
      <c r="I266" s="137"/>
      <c r="J266" s="137"/>
    </row>
    <row r="267" spans="2:10" ht="18" customHeight="1" x14ac:dyDescent="0.3">
      <c r="B267" s="375"/>
      <c r="C267" s="362" t="s">
        <v>387</v>
      </c>
      <c r="D267" s="419"/>
      <c r="E267" s="148"/>
      <c r="G267" s="137"/>
      <c r="I267" s="137"/>
      <c r="J267" s="137"/>
    </row>
    <row r="268" spans="2:10" ht="18" customHeight="1" thickBot="1" x14ac:dyDescent="0.35">
      <c r="B268" s="376"/>
      <c r="C268" s="366" t="s">
        <v>388</v>
      </c>
      <c r="D268" s="424"/>
      <c r="E268" s="148"/>
      <c r="G268" s="137"/>
      <c r="I268" s="137"/>
      <c r="J268" s="137"/>
    </row>
    <row r="269" spans="2:10" ht="18" customHeight="1" thickBot="1" x14ac:dyDescent="0.35">
      <c r="B269" s="344">
        <v>9</v>
      </c>
      <c r="C269" s="369" t="s">
        <v>346</v>
      </c>
      <c r="D269" s="427">
        <f>SUM(D270:D273)</f>
        <v>6703705.6155665303</v>
      </c>
      <c r="G269" s="137"/>
      <c r="I269" s="137"/>
    </row>
    <row r="270" spans="2:10" ht="18" customHeight="1" x14ac:dyDescent="0.3">
      <c r="B270" s="377">
        <v>10</v>
      </c>
      <c r="C270" s="367" t="s">
        <v>347</v>
      </c>
      <c r="D270" s="430">
        <v>2835156.87743564</v>
      </c>
      <c r="E270" s="148"/>
      <c r="G270" s="137"/>
      <c r="I270" s="137"/>
      <c r="J270" s="137"/>
    </row>
    <row r="271" spans="2:10" ht="18" customHeight="1" x14ac:dyDescent="0.3">
      <c r="B271" s="375">
        <v>11</v>
      </c>
      <c r="C271" s="362" t="s">
        <v>348</v>
      </c>
      <c r="D271" s="421">
        <v>3848263.2238508905</v>
      </c>
      <c r="E271" s="148"/>
      <c r="G271" s="137"/>
      <c r="I271" s="137"/>
      <c r="J271" s="137"/>
    </row>
    <row r="272" spans="2:10" ht="18" customHeight="1" x14ac:dyDescent="0.3">
      <c r="B272" s="375">
        <v>12</v>
      </c>
      <c r="C272" s="362" t="s">
        <v>349</v>
      </c>
      <c r="D272" s="421">
        <v>20285.514280000003</v>
      </c>
      <c r="E272" s="148"/>
      <c r="G272" s="137"/>
      <c r="I272" s="137"/>
      <c r="J272" s="137"/>
    </row>
    <row r="273" spans="2:10" ht="18" customHeight="1" x14ac:dyDescent="0.3">
      <c r="B273" s="375">
        <v>13</v>
      </c>
      <c r="C273" s="362" t="s">
        <v>350</v>
      </c>
      <c r="D273" s="421"/>
      <c r="E273" s="148"/>
      <c r="G273" s="137"/>
      <c r="I273" s="137"/>
      <c r="J273" s="137"/>
    </row>
    <row r="274" spans="2:10" ht="18" customHeight="1" x14ac:dyDescent="0.3">
      <c r="B274" s="375">
        <v>14</v>
      </c>
      <c r="C274" s="363" t="s">
        <v>351</v>
      </c>
      <c r="D274" s="421"/>
      <c r="E274" s="148"/>
      <c r="G274" s="137"/>
      <c r="I274" s="137"/>
      <c r="J274" s="137"/>
    </row>
    <row r="275" spans="2:10" ht="18" customHeight="1" x14ac:dyDescent="0.3">
      <c r="B275" s="375">
        <v>15</v>
      </c>
      <c r="C275" s="363" t="s">
        <v>352</v>
      </c>
      <c r="D275" s="421">
        <v>1076217.6398000612</v>
      </c>
      <c r="E275" s="148"/>
      <c r="G275" s="137"/>
      <c r="I275" s="137"/>
      <c r="J275" s="137"/>
    </row>
    <row r="276" spans="2:10" ht="18" customHeight="1" x14ac:dyDescent="0.3">
      <c r="B276" s="375">
        <v>16</v>
      </c>
      <c r="C276" s="363" t="s">
        <v>353</v>
      </c>
      <c r="D276" s="421">
        <v>1086754.0208300001</v>
      </c>
      <c r="E276" s="148"/>
      <c r="G276" s="137"/>
      <c r="I276" s="137"/>
      <c r="J276" s="137"/>
    </row>
    <row r="277" spans="2:10" ht="18" customHeight="1" x14ac:dyDescent="0.3">
      <c r="B277" s="375">
        <v>17</v>
      </c>
      <c r="C277" s="362" t="s">
        <v>380</v>
      </c>
      <c r="D277" s="421">
        <v>309872.51852000004</v>
      </c>
      <c r="E277" s="148"/>
      <c r="G277" s="137"/>
      <c r="I277" s="137"/>
      <c r="J277" s="137"/>
    </row>
    <row r="278" spans="2:10" ht="18" customHeight="1" x14ac:dyDescent="0.3">
      <c r="B278" s="375">
        <v>18</v>
      </c>
      <c r="C278" s="362" t="s">
        <v>381</v>
      </c>
      <c r="D278" s="421"/>
      <c r="E278" s="148"/>
      <c r="G278" s="137"/>
      <c r="I278" s="137"/>
      <c r="J278" s="137"/>
    </row>
    <row r="279" spans="2:10" ht="18" customHeight="1" thickBot="1" x14ac:dyDescent="0.35">
      <c r="B279" s="376">
        <v>19</v>
      </c>
      <c r="C279" s="366" t="s">
        <v>382</v>
      </c>
      <c r="D279" s="432">
        <v>79915.488170000011</v>
      </c>
      <c r="E279" s="148"/>
      <c r="G279" s="137"/>
      <c r="I279" s="137"/>
      <c r="J279" s="137"/>
    </row>
    <row r="280" spans="2:10" ht="18" customHeight="1" thickBot="1" x14ac:dyDescent="0.35">
      <c r="B280" s="344">
        <v>20</v>
      </c>
      <c r="C280" s="371" t="s">
        <v>375</v>
      </c>
      <c r="D280" s="427">
        <f>+SUM(D257:D262)+D264+D265+D267+D268+D269+SUM(D274:D279)</f>
        <v>11211902.601090232</v>
      </c>
      <c r="E280" s="148"/>
      <c r="G280" s="137"/>
      <c r="I280" s="137"/>
      <c r="J280" s="137"/>
    </row>
    <row r="281" spans="2:10" ht="18" customHeight="1" x14ac:dyDescent="0.3">
      <c r="B281" s="377"/>
      <c r="C281" s="370" t="s">
        <v>356</v>
      </c>
      <c r="D281" s="435"/>
      <c r="E281" s="148"/>
      <c r="G281" s="137"/>
      <c r="I281" s="137"/>
      <c r="J281" s="137"/>
    </row>
    <row r="282" spans="2:10" ht="18" customHeight="1" x14ac:dyDescent="0.3">
      <c r="B282" s="375"/>
      <c r="C282" s="364" t="s">
        <v>357</v>
      </c>
      <c r="D282" s="419"/>
      <c r="E282" s="148"/>
      <c r="G282" s="137"/>
      <c r="I282" s="137"/>
      <c r="J282" s="137"/>
    </row>
    <row r="283" spans="2:10" ht="18" customHeight="1" x14ac:dyDescent="0.3">
      <c r="B283" s="375">
        <v>21</v>
      </c>
      <c r="C283" s="362" t="s">
        <v>358</v>
      </c>
      <c r="D283" s="421">
        <v>3442563.1063000001</v>
      </c>
      <c r="E283" s="148"/>
      <c r="G283" s="137"/>
      <c r="I283" s="137"/>
      <c r="J283" s="137"/>
    </row>
    <row r="284" spans="2:10" ht="18" customHeight="1" x14ac:dyDescent="0.3">
      <c r="B284" s="375">
        <v>22</v>
      </c>
      <c r="C284" s="363" t="s">
        <v>359</v>
      </c>
      <c r="D284" s="421">
        <v>103687.944</v>
      </c>
      <c r="E284" s="148"/>
      <c r="G284" s="137"/>
      <c r="I284" s="137"/>
      <c r="J284" s="137"/>
    </row>
    <row r="285" spans="2:10" ht="18" customHeight="1" x14ac:dyDescent="0.3">
      <c r="B285" s="375">
        <v>23</v>
      </c>
      <c r="C285" s="363" t="s">
        <v>360</v>
      </c>
      <c r="D285" s="421">
        <v>1066274.246763471</v>
      </c>
      <c r="E285" s="148"/>
      <c r="G285" s="137"/>
      <c r="I285" s="137"/>
      <c r="J285" s="137"/>
    </row>
    <row r="286" spans="2:10" ht="18" customHeight="1" x14ac:dyDescent="0.3">
      <c r="B286" s="375">
        <v>24</v>
      </c>
      <c r="C286" s="363" t="s">
        <v>361</v>
      </c>
      <c r="D286" s="421"/>
      <c r="E286" s="148"/>
      <c r="G286" s="137"/>
      <c r="I286" s="137"/>
      <c r="J286" s="137"/>
    </row>
    <row r="287" spans="2:10" ht="18" customHeight="1" x14ac:dyDescent="0.3">
      <c r="B287" s="375">
        <v>25</v>
      </c>
      <c r="C287" s="362" t="s">
        <v>362</v>
      </c>
      <c r="D287" s="421">
        <v>272590.70649999997</v>
      </c>
      <c r="E287" s="148"/>
      <c r="G287" s="137"/>
      <c r="I287" s="137"/>
      <c r="J287" s="137"/>
    </row>
    <row r="288" spans="2:10" ht="18" customHeight="1" thickBot="1" x14ac:dyDescent="0.35">
      <c r="B288" s="376">
        <v>26</v>
      </c>
      <c r="C288" s="372" t="s">
        <v>363</v>
      </c>
      <c r="D288" s="432">
        <v>1354666.9826570598</v>
      </c>
      <c r="E288" s="148"/>
      <c r="G288" s="137"/>
      <c r="I288" s="137"/>
      <c r="J288" s="137"/>
    </row>
    <row r="289" spans="2:10" ht="18" customHeight="1" thickBot="1" x14ac:dyDescent="0.35">
      <c r="B289" s="344">
        <v>27</v>
      </c>
      <c r="C289" s="371" t="s">
        <v>376</v>
      </c>
      <c r="D289" s="427">
        <f>SUM(D283:D288)</f>
        <v>6239782.9862205321</v>
      </c>
      <c r="E289" s="148"/>
      <c r="G289" s="137"/>
      <c r="I289" s="137"/>
      <c r="J289" s="137"/>
    </row>
    <row r="290" spans="2:10" ht="18" customHeight="1" x14ac:dyDescent="0.3">
      <c r="B290" s="377"/>
      <c r="C290" s="370" t="s">
        <v>377</v>
      </c>
      <c r="D290" s="438"/>
      <c r="E290" s="148"/>
      <c r="G290" s="137"/>
      <c r="I290" s="137"/>
      <c r="J290" s="137"/>
    </row>
    <row r="291" spans="2:10" ht="18" customHeight="1" x14ac:dyDescent="0.3">
      <c r="B291" s="375">
        <v>28</v>
      </c>
      <c r="C291" s="362" t="s">
        <v>378</v>
      </c>
      <c r="D291" s="421">
        <v>2198315.5150000001</v>
      </c>
      <c r="E291" s="148"/>
      <c r="G291" s="137"/>
      <c r="I291" s="137"/>
      <c r="J291" s="137"/>
    </row>
    <row r="292" spans="2:10" ht="18" customHeight="1" x14ac:dyDescent="0.3">
      <c r="B292" s="375">
        <v>29</v>
      </c>
      <c r="C292" s="362" t="s">
        <v>367</v>
      </c>
      <c r="D292" s="421">
        <v>-2345.7909000000009</v>
      </c>
      <c r="E292" s="148"/>
      <c r="G292" s="137"/>
      <c r="I292" s="137"/>
      <c r="J292" s="137"/>
    </row>
    <row r="293" spans="2:10" ht="18" customHeight="1" x14ac:dyDescent="0.3">
      <c r="B293" s="375">
        <v>30</v>
      </c>
      <c r="C293" s="363" t="s">
        <v>368</v>
      </c>
      <c r="D293" s="421">
        <v>1085075.12821</v>
      </c>
      <c r="E293" s="148"/>
      <c r="G293" s="137"/>
      <c r="I293" s="137"/>
      <c r="J293" s="137"/>
    </row>
    <row r="294" spans="2:10" ht="18" customHeight="1" thickBot="1" x14ac:dyDescent="0.35">
      <c r="B294" s="376">
        <v>31</v>
      </c>
      <c r="C294" s="372" t="s">
        <v>369</v>
      </c>
      <c r="D294" s="432">
        <v>1691074.8327566362</v>
      </c>
      <c r="E294" s="148"/>
      <c r="G294" s="137"/>
      <c r="I294" s="137"/>
      <c r="J294" s="137"/>
    </row>
    <row r="295" spans="2:10" ht="18" customHeight="1" thickBot="1" x14ac:dyDescent="0.35">
      <c r="B295" s="344">
        <v>32</v>
      </c>
      <c r="C295" s="371" t="s">
        <v>370</v>
      </c>
      <c r="D295" s="427">
        <f>SUM(D291:D294)</f>
        <v>4972119.6850666367</v>
      </c>
      <c r="E295" s="148"/>
      <c r="G295" s="137"/>
      <c r="I295" s="137"/>
      <c r="J295" s="137"/>
    </row>
    <row r="296" spans="2:10" ht="18" customHeight="1" thickBot="1" x14ac:dyDescent="0.35">
      <c r="B296" s="344">
        <v>33</v>
      </c>
      <c r="C296" s="371" t="s">
        <v>371</v>
      </c>
      <c r="D296" s="427">
        <f>+D289+D295</f>
        <v>11211902.671287168</v>
      </c>
      <c r="E296" s="148"/>
      <c r="G296" s="137"/>
      <c r="I296" s="137"/>
      <c r="J296" s="137"/>
    </row>
    <row r="297" spans="2:10" x14ac:dyDescent="0.3">
      <c r="B297" s="184"/>
      <c r="C297" s="117"/>
      <c r="D297" s="613"/>
      <c r="E297" s="156"/>
      <c r="F297" s="148"/>
      <c r="I297" s="137"/>
      <c r="J297" s="137"/>
    </row>
    <row r="298" spans="2:10" x14ac:dyDescent="0.3">
      <c r="E298" s="137"/>
      <c r="F298" s="137"/>
      <c r="G298" s="137"/>
      <c r="H298" s="137"/>
      <c r="I298" s="137"/>
      <c r="J298" s="137"/>
    </row>
    <row r="299" spans="2:10" x14ac:dyDescent="0.3">
      <c r="B299" s="195" t="s">
        <v>379</v>
      </c>
      <c r="C299" s="122"/>
      <c r="D299" s="443"/>
      <c r="E299" s="122"/>
      <c r="F299" s="122"/>
      <c r="G299" s="137"/>
      <c r="H299" s="137"/>
      <c r="I299" s="137"/>
      <c r="J299" s="137"/>
    </row>
    <row r="300" spans="2:10" ht="13.8" thickBot="1" x14ac:dyDescent="0.35">
      <c r="B300" s="119"/>
      <c r="C300" s="119"/>
      <c r="D300" s="450"/>
      <c r="E300" s="119"/>
      <c r="F300" s="119"/>
      <c r="G300" s="137"/>
      <c r="H300" s="137"/>
      <c r="I300" s="137"/>
      <c r="J300" s="137"/>
    </row>
    <row r="301" spans="2:10" ht="13.8" thickBot="1" x14ac:dyDescent="0.35">
      <c r="B301" s="912" t="s">
        <v>18</v>
      </c>
      <c r="C301" s="913"/>
      <c r="D301" s="451"/>
      <c r="E301" s="149"/>
      <c r="F301" s="149"/>
      <c r="G301" s="137"/>
      <c r="H301" s="137"/>
      <c r="I301" s="137"/>
      <c r="J301" s="137"/>
    </row>
    <row r="302" spans="2:10" ht="13.2" customHeight="1" x14ac:dyDescent="0.3">
      <c r="B302" s="914" t="s">
        <v>328</v>
      </c>
      <c r="C302" s="917" t="s">
        <v>329</v>
      </c>
      <c r="D302" s="925" t="s">
        <v>374</v>
      </c>
      <c r="E302" s="191"/>
      <c r="I302" s="137"/>
      <c r="J302" s="137"/>
    </row>
    <row r="303" spans="2:10" x14ac:dyDescent="0.3">
      <c r="B303" s="915"/>
      <c r="C303" s="907"/>
      <c r="D303" s="926"/>
      <c r="E303" s="118"/>
      <c r="I303" s="137"/>
      <c r="J303" s="137"/>
    </row>
    <row r="304" spans="2:10" ht="13.8" thickBot="1" x14ac:dyDescent="0.35">
      <c r="B304" s="916"/>
      <c r="C304" s="918"/>
      <c r="D304" s="927"/>
      <c r="E304" s="118"/>
      <c r="I304" s="137"/>
      <c r="J304" s="137"/>
    </row>
    <row r="305" spans="2:10" ht="18" customHeight="1" x14ac:dyDescent="0.3">
      <c r="B305" s="373">
        <v>18</v>
      </c>
      <c r="C305" s="374" t="s">
        <v>334</v>
      </c>
      <c r="D305" s="416"/>
      <c r="E305" s="148"/>
      <c r="I305" s="137"/>
      <c r="J305" s="137"/>
    </row>
    <row r="306" spans="2:10" ht="18" customHeight="1" x14ac:dyDescent="0.3">
      <c r="B306" s="375">
        <v>1</v>
      </c>
      <c r="C306" s="362" t="s">
        <v>335</v>
      </c>
      <c r="D306" s="419">
        <v>360507.851075101</v>
      </c>
      <c r="E306" s="148"/>
      <c r="G306" s="137"/>
      <c r="I306" s="137"/>
      <c r="J306" s="137"/>
    </row>
    <row r="307" spans="2:10" ht="18" customHeight="1" x14ac:dyDescent="0.3">
      <c r="B307" s="375">
        <v>2</v>
      </c>
      <c r="C307" s="362" t="s">
        <v>336</v>
      </c>
      <c r="D307" s="420">
        <v>885555.52939489891</v>
      </c>
      <c r="E307" s="148"/>
      <c r="G307" s="137"/>
      <c r="I307" s="137"/>
      <c r="J307" s="137"/>
    </row>
    <row r="308" spans="2:10" ht="18" customHeight="1" x14ac:dyDescent="0.3">
      <c r="B308" s="375">
        <v>3</v>
      </c>
      <c r="C308" s="362" t="s">
        <v>337</v>
      </c>
      <c r="D308" s="421"/>
      <c r="E308" s="148"/>
      <c r="G308" s="137"/>
      <c r="I308" s="137"/>
      <c r="J308" s="137"/>
    </row>
    <row r="309" spans="2:10" ht="18" customHeight="1" x14ac:dyDescent="0.3">
      <c r="B309" s="375">
        <v>4</v>
      </c>
      <c r="C309" s="362" t="s">
        <v>338</v>
      </c>
      <c r="D309" s="421">
        <v>215732</v>
      </c>
      <c r="E309" s="148"/>
      <c r="G309" s="137"/>
      <c r="I309" s="137"/>
      <c r="J309" s="137"/>
    </row>
    <row r="310" spans="2:10" ht="18" customHeight="1" x14ac:dyDescent="0.3">
      <c r="B310" s="375">
        <v>5</v>
      </c>
      <c r="C310" s="362" t="s">
        <v>287</v>
      </c>
      <c r="D310" s="421">
        <v>242920</v>
      </c>
      <c r="E310" s="148"/>
      <c r="G310" s="137"/>
      <c r="I310" s="137"/>
      <c r="J310" s="137"/>
    </row>
    <row r="311" spans="2:10" ht="18" customHeight="1" x14ac:dyDescent="0.3">
      <c r="B311" s="375">
        <v>6</v>
      </c>
      <c r="C311" s="362" t="s">
        <v>339</v>
      </c>
      <c r="D311" s="419"/>
      <c r="E311" s="148"/>
      <c r="G311" s="137"/>
      <c r="I311" s="137"/>
      <c r="J311" s="137"/>
    </row>
    <row r="312" spans="2:10" ht="18" customHeight="1" x14ac:dyDescent="0.3">
      <c r="B312" s="375">
        <v>7</v>
      </c>
      <c r="C312" s="362" t="s">
        <v>340</v>
      </c>
      <c r="D312" s="419"/>
      <c r="E312" s="148"/>
      <c r="G312" s="137"/>
      <c r="I312" s="137"/>
      <c r="J312" s="137"/>
    </row>
    <row r="313" spans="2:10" ht="18" customHeight="1" x14ac:dyDescent="0.3">
      <c r="B313" s="375"/>
      <c r="C313" s="362" t="s">
        <v>341</v>
      </c>
      <c r="D313" s="419"/>
      <c r="E313" s="148"/>
      <c r="G313" s="137"/>
      <c r="I313" s="137"/>
      <c r="J313" s="137"/>
    </row>
    <row r="314" spans="2:10" ht="18" customHeight="1" x14ac:dyDescent="0.3">
      <c r="B314" s="375"/>
      <c r="C314" s="362" t="s">
        <v>342</v>
      </c>
      <c r="D314" s="419"/>
      <c r="E314" s="148"/>
      <c r="G314" s="137"/>
      <c r="I314" s="137"/>
      <c r="J314" s="137"/>
    </row>
    <row r="315" spans="2:10" ht="18" customHeight="1" x14ac:dyDescent="0.3">
      <c r="B315" s="375">
        <v>8</v>
      </c>
      <c r="C315" s="362" t="s">
        <v>343</v>
      </c>
      <c r="D315" s="419"/>
      <c r="E315" s="148"/>
      <c r="G315" s="137"/>
      <c r="I315" s="137"/>
      <c r="J315" s="137"/>
    </row>
    <row r="316" spans="2:10" ht="18" customHeight="1" x14ac:dyDescent="0.3">
      <c r="B316" s="375"/>
      <c r="C316" s="362" t="s">
        <v>344</v>
      </c>
      <c r="D316" s="419"/>
      <c r="E316" s="148"/>
      <c r="G316" s="137"/>
      <c r="I316" s="137"/>
      <c r="J316" s="137"/>
    </row>
    <row r="317" spans="2:10" ht="18" customHeight="1" thickBot="1" x14ac:dyDescent="0.35">
      <c r="B317" s="376"/>
      <c r="C317" s="366" t="s">
        <v>345</v>
      </c>
      <c r="D317" s="424"/>
      <c r="E317" s="148"/>
      <c r="G317" s="137"/>
      <c r="I317" s="137"/>
      <c r="J317" s="137"/>
    </row>
    <row r="318" spans="2:10" ht="18" customHeight="1" thickBot="1" x14ac:dyDescent="0.35">
      <c r="B318" s="344">
        <v>9</v>
      </c>
      <c r="C318" s="369" t="s">
        <v>346</v>
      </c>
      <c r="D318" s="427">
        <f>SUM(D319:D322)</f>
        <v>14141842.707190001</v>
      </c>
      <c r="G318" s="137"/>
      <c r="I318" s="137"/>
    </row>
    <row r="319" spans="2:10" ht="18" customHeight="1" x14ac:dyDescent="0.3">
      <c r="B319" s="377">
        <v>10</v>
      </c>
      <c r="C319" s="367" t="s">
        <v>347</v>
      </c>
      <c r="D319" s="430">
        <v>10845116.692059999</v>
      </c>
      <c r="E319" s="148"/>
      <c r="G319" s="137"/>
      <c r="I319" s="137"/>
      <c r="J319" s="137"/>
    </row>
    <row r="320" spans="2:10" ht="18" customHeight="1" x14ac:dyDescent="0.3">
      <c r="B320" s="375">
        <v>11</v>
      </c>
      <c r="C320" s="362" t="s">
        <v>348</v>
      </c>
      <c r="D320" s="421">
        <v>1712489.0525500027</v>
      </c>
      <c r="E320" s="148"/>
      <c r="G320" s="137"/>
      <c r="I320" s="137"/>
      <c r="J320" s="137"/>
    </row>
    <row r="321" spans="2:10" ht="18" customHeight="1" x14ac:dyDescent="0.3">
      <c r="B321" s="375">
        <v>12</v>
      </c>
      <c r="C321" s="362" t="s">
        <v>349</v>
      </c>
      <c r="D321" s="421">
        <v>1584236.9625799998</v>
      </c>
      <c r="E321" s="148"/>
      <c r="G321" s="137"/>
      <c r="I321" s="137"/>
      <c r="J321" s="137"/>
    </row>
    <row r="322" spans="2:10" ht="18" customHeight="1" x14ac:dyDescent="0.3">
      <c r="B322" s="375">
        <v>13</v>
      </c>
      <c r="C322" s="362" t="s">
        <v>350</v>
      </c>
      <c r="D322" s="421"/>
      <c r="E322" s="148"/>
      <c r="G322" s="137"/>
      <c r="I322" s="137"/>
      <c r="J322" s="137"/>
    </row>
    <row r="323" spans="2:10" ht="18" customHeight="1" x14ac:dyDescent="0.3">
      <c r="B323" s="375">
        <v>14</v>
      </c>
      <c r="C323" s="363" t="s">
        <v>351</v>
      </c>
      <c r="D323" s="421"/>
      <c r="E323" s="148"/>
      <c r="G323" s="137"/>
      <c r="I323" s="137"/>
      <c r="J323" s="137"/>
    </row>
    <row r="324" spans="2:10" ht="18" customHeight="1" x14ac:dyDescent="0.3">
      <c r="B324" s="375">
        <v>15</v>
      </c>
      <c r="C324" s="363" t="s">
        <v>352</v>
      </c>
      <c r="D324" s="421">
        <v>4898566.0450942004</v>
      </c>
      <c r="E324" s="148"/>
      <c r="G324" s="137"/>
      <c r="I324" s="137"/>
      <c r="J324" s="137"/>
    </row>
    <row r="325" spans="2:10" ht="18" customHeight="1" x14ac:dyDescent="0.3">
      <c r="B325" s="375">
        <v>16</v>
      </c>
      <c r="C325" s="363" t="s">
        <v>353</v>
      </c>
      <c r="D325" s="421">
        <v>2479367.7925398299</v>
      </c>
      <c r="E325" s="148"/>
      <c r="G325" s="137"/>
      <c r="I325" s="137"/>
      <c r="J325" s="137"/>
    </row>
    <row r="326" spans="2:10" ht="18" customHeight="1" x14ac:dyDescent="0.3">
      <c r="B326" s="375">
        <v>17</v>
      </c>
      <c r="C326" s="362" t="s">
        <v>196</v>
      </c>
      <c r="D326" s="421">
        <v>573634.15839512274</v>
      </c>
      <c r="E326" s="148"/>
      <c r="G326" s="137"/>
      <c r="I326" s="137"/>
      <c r="J326" s="137"/>
    </row>
    <row r="327" spans="2:10" ht="18" customHeight="1" x14ac:dyDescent="0.3">
      <c r="B327" s="375">
        <v>18</v>
      </c>
      <c r="C327" s="362" t="s">
        <v>354</v>
      </c>
      <c r="D327" s="421">
        <v>637902.4</v>
      </c>
      <c r="E327" s="148"/>
      <c r="G327" s="137"/>
      <c r="I327" s="137"/>
      <c r="J327" s="137"/>
    </row>
    <row r="328" spans="2:10" ht="18" customHeight="1" thickBot="1" x14ac:dyDescent="0.35">
      <c r="B328" s="376">
        <v>19</v>
      </c>
      <c r="C328" s="366" t="s">
        <v>202</v>
      </c>
      <c r="D328" s="432">
        <v>429580.4</v>
      </c>
      <c r="E328" s="148"/>
      <c r="G328" s="137"/>
      <c r="I328" s="137"/>
      <c r="J328" s="137"/>
    </row>
    <row r="329" spans="2:10" ht="18" customHeight="1" thickBot="1" x14ac:dyDescent="0.35">
      <c r="B329" s="344">
        <v>20</v>
      </c>
      <c r="C329" s="371" t="s">
        <v>375</v>
      </c>
      <c r="D329" s="427">
        <f>SUM(D306:D311)+D313+D314+D316+D317+SUM(D323:D328)+D318</f>
        <v>24865608.883689158</v>
      </c>
      <c r="E329" s="148"/>
      <c r="G329" s="137"/>
      <c r="I329" s="137"/>
      <c r="J329" s="137"/>
    </row>
    <row r="330" spans="2:10" ht="18" customHeight="1" x14ac:dyDescent="0.3">
      <c r="B330" s="377"/>
      <c r="C330" s="370" t="s">
        <v>356</v>
      </c>
      <c r="D330" s="435"/>
      <c r="E330" s="148"/>
      <c r="G330" s="137"/>
      <c r="I330" s="137"/>
      <c r="J330" s="137"/>
    </row>
    <row r="331" spans="2:10" ht="18" customHeight="1" x14ac:dyDescent="0.3">
      <c r="B331" s="375"/>
      <c r="C331" s="364" t="s">
        <v>357</v>
      </c>
      <c r="D331" s="419"/>
      <c r="E331" s="148"/>
      <c r="G331" s="137"/>
      <c r="I331" s="137"/>
      <c r="J331" s="137"/>
    </row>
    <row r="332" spans="2:10" ht="18" customHeight="1" x14ac:dyDescent="0.3">
      <c r="B332" s="375">
        <v>21</v>
      </c>
      <c r="C332" s="362" t="s">
        <v>358</v>
      </c>
      <c r="D332" s="421">
        <v>9434066.9665182997</v>
      </c>
      <c r="E332" s="148"/>
      <c r="G332" s="137"/>
      <c r="I332" s="137"/>
      <c r="J332" s="137"/>
    </row>
    <row r="333" spans="2:10" ht="18" customHeight="1" x14ac:dyDescent="0.3">
      <c r="B333" s="375">
        <v>22</v>
      </c>
      <c r="C333" s="363" t="s">
        <v>359</v>
      </c>
      <c r="D333" s="421">
        <v>231399</v>
      </c>
      <c r="E333" s="148"/>
      <c r="G333" s="137"/>
      <c r="I333" s="137"/>
      <c r="J333" s="137"/>
    </row>
    <row r="334" spans="2:10" ht="18" customHeight="1" x14ac:dyDescent="0.3">
      <c r="B334" s="375">
        <v>23</v>
      </c>
      <c r="C334" s="363" t="s">
        <v>360</v>
      </c>
      <c r="D334" s="421">
        <v>2050275.2627495099</v>
      </c>
      <c r="E334" s="148"/>
      <c r="G334" s="137"/>
      <c r="I334" s="137"/>
      <c r="J334" s="137"/>
    </row>
    <row r="335" spans="2:10" ht="18" customHeight="1" x14ac:dyDescent="0.3">
      <c r="B335" s="375">
        <v>24</v>
      </c>
      <c r="C335" s="363" t="s">
        <v>361</v>
      </c>
      <c r="D335" s="421">
        <v>771386</v>
      </c>
      <c r="E335" s="148"/>
      <c r="G335" s="137"/>
      <c r="I335" s="137"/>
      <c r="J335" s="137"/>
    </row>
    <row r="336" spans="2:10" ht="18" customHeight="1" x14ac:dyDescent="0.3">
      <c r="B336" s="375">
        <v>25</v>
      </c>
      <c r="C336" s="362" t="s">
        <v>362</v>
      </c>
      <c r="D336" s="421"/>
      <c r="E336" s="148"/>
      <c r="G336" s="137"/>
      <c r="I336" s="137"/>
      <c r="J336" s="137"/>
    </row>
    <row r="337" spans="2:10" ht="18" customHeight="1" thickBot="1" x14ac:dyDescent="0.35">
      <c r="B337" s="376">
        <v>26</v>
      </c>
      <c r="C337" s="372" t="s">
        <v>363</v>
      </c>
      <c r="D337" s="432">
        <v>1382226.13198533</v>
      </c>
      <c r="E337" s="148"/>
      <c r="G337" s="137"/>
      <c r="I337" s="137"/>
      <c r="J337" s="137"/>
    </row>
    <row r="338" spans="2:10" ht="18" customHeight="1" thickBot="1" x14ac:dyDescent="0.35">
      <c r="B338" s="344">
        <v>27</v>
      </c>
      <c r="C338" s="371" t="s">
        <v>390</v>
      </c>
      <c r="D338" s="427">
        <f>SUM(D332:D337)</f>
        <v>13869353.361253139</v>
      </c>
      <c r="E338" s="148"/>
      <c r="G338" s="137"/>
      <c r="I338" s="137"/>
      <c r="J338" s="137"/>
    </row>
    <row r="339" spans="2:10" ht="18" customHeight="1" x14ac:dyDescent="0.3">
      <c r="B339" s="377"/>
      <c r="C339" s="370" t="s">
        <v>365</v>
      </c>
      <c r="D339" s="438"/>
      <c r="E339" s="148"/>
      <c r="G339" s="137"/>
      <c r="I339" s="137"/>
      <c r="J339" s="137"/>
    </row>
    <row r="340" spans="2:10" ht="18" customHeight="1" x14ac:dyDescent="0.3">
      <c r="B340" s="375">
        <v>28</v>
      </c>
      <c r="C340" s="362" t="s">
        <v>366</v>
      </c>
      <c r="D340" s="421">
        <v>3131949</v>
      </c>
      <c r="E340" s="148"/>
      <c r="G340" s="137"/>
      <c r="I340" s="137"/>
      <c r="J340" s="137"/>
    </row>
    <row r="341" spans="2:10" ht="18" customHeight="1" x14ac:dyDescent="0.3">
      <c r="B341" s="375">
        <v>29</v>
      </c>
      <c r="C341" s="362" t="s">
        <v>367</v>
      </c>
      <c r="D341" s="421">
        <v>103277.98983248931</v>
      </c>
      <c r="E341" s="148"/>
      <c r="G341" s="137"/>
      <c r="I341" s="137"/>
      <c r="J341" s="137"/>
    </row>
    <row r="342" spans="2:10" ht="18" customHeight="1" x14ac:dyDescent="0.3">
      <c r="B342" s="375">
        <v>30</v>
      </c>
      <c r="C342" s="363" t="s">
        <v>368</v>
      </c>
      <c r="D342" s="421"/>
      <c r="E342" s="148"/>
      <c r="G342" s="137"/>
      <c r="I342" s="137"/>
      <c r="J342" s="137"/>
    </row>
    <row r="343" spans="2:10" ht="18" customHeight="1" thickBot="1" x14ac:dyDescent="0.35">
      <c r="B343" s="376">
        <v>31</v>
      </c>
      <c r="C343" s="372" t="s">
        <v>369</v>
      </c>
      <c r="D343" s="432">
        <v>7761028.52624352</v>
      </c>
      <c r="E343" s="148"/>
      <c r="G343" s="137"/>
      <c r="I343" s="137"/>
      <c r="J343" s="137"/>
    </row>
    <row r="344" spans="2:10" ht="18" customHeight="1" thickBot="1" x14ac:dyDescent="0.35">
      <c r="B344" s="344">
        <v>32</v>
      </c>
      <c r="C344" s="371" t="s">
        <v>370</v>
      </c>
      <c r="D344" s="427">
        <f>SUM(D340:D343)</f>
        <v>10996255.51607601</v>
      </c>
      <c r="E344" s="148"/>
      <c r="G344" s="137"/>
      <c r="I344" s="137"/>
      <c r="J344" s="137"/>
    </row>
    <row r="345" spans="2:10" ht="18" customHeight="1" thickBot="1" x14ac:dyDescent="0.35">
      <c r="B345" s="344">
        <v>33</v>
      </c>
      <c r="C345" s="371" t="s">
        <v>371</v>
      </c>
      <c r="D345" s="427">
        <f>+D338+D344</f>
        <v>24865608.877329148</v>
      </c>
      <c r="E345" s="148"/>
      <c r="G345" s="137"/>
      <c r="I345" s="137"/>
      <c r="J345" s="137"/>
    </row>
    <row r="346" spans="2:10" x14ac:dyDescent="0.3">
      <c r="B346" s="184"/>
      <c r="C346" s="130"/>
      <c r="D346" s="156"/>
      <c r="E346" s="156"/>
      <c r="F346" s="148"/>
      <c r="I346" s="137"/>
      <c r="J346" s="137"/>
    </row>
    <row r="347" spans="2:10" x14ac:dyDescent="0.3">
      <c r="B347" s="184"/>
      <c r="C347" s="117"/>
      <c r="D347" s="613"/>
      <c r="E347" s="148"/>
      <c r="F347" s="148"/>
      <c r="I347" s="137"/>
      <c r="J347" s="137"/>
    </row>
    <row r="348" spans="2:10" x14ac:dyDescent="0.3">
      <c r="B348" s="930" t="s">
        <v>379</v>
      </c>
      <c r="C348" s="931"/>
      <c r="D348" s="931"/>
      <c r="E348" s="931"/>
      <c r="F348" s="931"/>
      <c r="G348" s="931"/>
      <c r="I348" s="137"/>
      <c r="J348" s="137"/>
    </row>
    <row r="349" spans="2:10" ht="13.8" thickBot="1" x14ac:dyDescent="0.35">
      <c r="B349" s="119"/>
      <c r="C349" s="119"/>
      <c r="D349" s="450"/>
      <c r="E349" s="119"/>
      <c r="F349" s="119"/>
      <c r="I349" s="137"/>
      <c r="J349" s="137"/>
    </row>
    <row r="350" spans="2:10" ht="13.8" thickBot="1" x14ac:dyDescent="0.35">
      <c r="B350" s="912" t="s">
        <v>20</v>
      </c>
      <c r="C350" s="913"/>
      <c r="D350" s="451"/>
      <c r="E350" s="149"/>
      <c r="F350" s="137"/>
      <c r="I350" s="137"/>
      <c r="J350" s="137"/>
    </row>
    <row r="351" spans="2:10" ht="13.2" customHeight="1" x14ac:dyDescent="0.3">
      <c r="B351" s="914" t="s">
        <v>328</v>
      </c>
      <c r="C351" s="917" t="s">
        <v>329</v>
      </c>
      <c r="D351" s="925" t="s">
        <v>374</v>
      </c>
      <c r="E351" s="191"/>
      <c r="I351" s="137"/>
      <c r="J351" s="137"/>
    </row>
    <row r="352" spans="2:10" x14ac:dyDescent="0.3">
      <c r="B352" s="915"/>
      <c r="C352" s="907"/>
      <c r="D352" s="926"/>
      <c r="E352" s="118"/>
      <c r="I352" s="137"/>
      <c r="J352" s="137"/>
    </row>
    <row r="353" spans="2:10" ht="13.8" thickBot="1" x14ac:dyDescent="0.35">
      <c r="B353" s="916"/>
      <c r="C353" s="918"/>
      <c r="D353" s="927"/>
      <c r="E353" s="118"/>
      <c r="I353" s="137"/>
      <c r="J353" s="137"/>
    </row>
    <row r="354" spans="2:10" ht="18" customHeight="1" x14ac:dyDescent="0.3">
      <c r="B354" s="414"/>
      <c r="C354" s="415" t="s">
        <v>334</v>
      </c>
      <c r="D354" s="416"/>
      <c r="E354" s="148"/>
      <c r="I354" s="137"/>
      <c r="J354" s="137"/>
    </row>
    <row r="355" spans="2:10" ht="18" customHeight="1" x14ac:dyDescent="0.3">
      <c r="B355" s="417">
        <v>1</v>
      </c>
      <c r="C355" s="418" t="s">
        <v>335</v>
      </c>
      <c r="D355" s="419"/>
      <c r="E355" s="148"/>
      <c r="G355" s="137"/>
      <c r="I355" s="137"/>
      <c r="J355" s="137"/>
    </row>
    <row r="356" spans="2:10" ht="18" customHeight="1" x14ac:dyDescent="0.3">
      <c r="B356" s="417">
        <v>2</v>
      </c>
      <c r="C356" s="418" t="s">
        <v>336</v>
      </c>
      <c r="D356" s="420">
        <v>8430.6572500000002</v>
      </c>
      <c r="E356" s="148"/>
      <c r="G356" s="137"/>
      <c r="I356" s="137"/>
      <c r="J356" s="137"/>
    </row>
    <row r="357" spans="2:10" ht="18" customHeight="1" x14ac:dyDescent="0.3">
      <c r="B357" s="417">
        <v>3</v>
      </c>
      <c r="C357" s="418" t="s">
        <v>337</v>
      </c>
      <c r="D357" s="421"/>
      <c r="E357" s="148"/>
      <c r="G357" s="137"/>
      <c r="I357" s="137"/>
      <c r="J357" s="137"/>
    </row>
    <row r="358" spans="2:10" ht="18" customHeight="1" x14ac:dyDescent="0.3">
      <c r="B358" s="417">
        <v>4</v>
      </c>
      <c r="C358" s="418" t="s">
        <v>338</v>
      </c>
      <c r="D358" s="421">
        <v>55534.699411001384</v>
      </c>
      <c r="E358" s="148"/>
      <c r="G358" s="137"/>
      <c r="I358" s="137"/>
      <c r="J358" s="137"/>
    </row>
    <row r="359" spans="2:10" ht="18" customHeight="1" x14ac:dyDescent="0.3">
      <c r="B359" s="417">
        <v>5</v>
      </c>
      <c r="C359" s="418" t="s">
        <v>383</v>
      </c>
      <c r="D359" s="421">
        <v>228520.19940000001</v>
      </c>
      <c r="E359" s="148"/>
      <c r="G359" s="137"/>
      <c r="I359" s="137"/>
      <c r="J359" s="137"/>
    </row>
    <row r="360" spans="2:10" ht="18" customHeight="1" x14ac:dyDescent="0.3">
      <c r="B360" s="417">
        <v>6</v>
      </c>
      <c r="C360" s="418" t="s">
        <v>339</v>
      </c>
      <c r="D360" s="419"/>
      <c r="E360" s="148"/>
      <c r="G360" s="137"/>
      <c r="I360" s="137"/>
      <c r="J360" s="137"/>
    </row>
    <row r="361" spans="2:10" ht="18" customHeight="1" x14ac:dyDescent="0.3">
      <c r="B361" s="417">
        <v>7</v>
      </c>
      <c r="C361" s="418" t="s">
        <v>340</v>
      </c>
      <c r="D361" s="419"/>
      <c r="E361" s="148"/>
      <c r="G361" s="137"/>
      <c r="I361" s="137"/>
      <c r="J361" s="137"/>
    </row>
    <row r="362" spans="2:10" ht="18" customHeight="1" x14ac:dyDescent="0.3">
      <c r="B362" s="417"/>
      <c r="C362" s="418" t="s">
        <v>384</v>
      </c>
      <c r="D362" s="419"/>
      <c r="E362" s="148"/>
      <c r="G362" s="137"/>
      <c r="I362" s="137"/>
      <c r="J362" s="137"/>
    </row>
    <row r="363" spans="2:10" ht="18" customHeight="1" x14ac:dyDescent="0.3">
      <c r="B363" s="417"/>
      <c r="C363" s="418" t="s">
        <v>385</v>
      </c>
      <c r="D363" s="419"/>
      <c r="E363" s="148"/>
      <c r="G363" s="137"/>
      <c r="I363" s="137"/>
      <c r="J363" s="137"/>
    </row>
    <row r="364" spans="2:10" ht="18" customHeight="1" x14ac:dyDescent="0.3">
      <c r="B364" s="417">
        <v>8</v>
      </c>
      <c r="C364" s="418" t="s">
        <v>386</v>
      </c>
      <c r="D364" s="419"/>
      <c r="E364" s="148"/>
      <c r="G364" s="137"/>
      <c r="I364" s="137"/>
      <c r="J364" s="137"/>
    </row>
    <row r="365" spans="2:10" ht="18" customHeight="1" x14ac:dyDescent="0.3">
      <c r="B365" s="417"/>
      <c r="C365" s="418" t="s">
        <v>387</v>
      </c>
      <c r="D365" s="419"/>
      <c r="E365" s="148"/>
      <c r="G365" s="137"/>
      <c r="I365" s="137"/>
      <c r="J365" s="137"/>
    </row>
    <row r="366" spans="2:10" ht="18" customHeight="1" thickBot="1" x14ac:dyDescent="0.35">
      <c r="B366" s="422"/>
      <c r="C366" s="423" t="s">
        <v>388</v>
      </c>
      <c r="D366" s="424"/>
      <c r="E366" s="148"/>
      <c r="G366" s="137"/>
      <c r="I366" s="137"/>
      <c r="J366" s="137"/>
    </row>
    <row r="367" spans="2:10" ht="18" customHeight="1" thickBot="1" x14ac:dyDescent="0.35">
      <c r="B367" s="425">
        <v>9</v>
      </c>
      <c r="C367" s="426" t="s">
        <v>346</v>
      </c>
      <c r="D367" s="427">
        <f>SUM(D368:D371)</f>
        <v>6155018.3345230445</v>
      </c>
      <c r="G367" s="137"/>
      <c r="I367" s="137"/>
    </row>
    <row r="368" spans="2:10" ht="18" customHeight="1" x14ac:dyDescent="0.3">
      <c r="B368" s="428">
        <v>10</v>
      </c>
      <c r="C368" s="429" t="s">
        <v>347</v>
      </c>
      <c r="D368" s="430"/>
      <c r="E368" s="148"/>
      <c r="G368" s="137"/>
      <c r="I368" s="137"/>
      <c r="J368" s="137"/>
    </row>
    <row r="369" spans="2:10" ht="18" customHeight="1" x14ac:dyDescent="0.3">
      <c r="B369" s="417">
        <v>11</v>
      </c>
      <c r="C369" s="418" t="s">
        <v>348</v>
      </c>
      <c r="D369" s="421">
        <v>3322050.9016252253</v>
      </c>
      <c r="E369" s="148"/>
      <c r="G369" s="137"/>
      <c r="I369" s="137"/>
      <c r="J369" s="137"/>
    </row>
    <row r="370" spans="2:10" ht="18" customHeight="1" x14ac:dyDescent="0.3">
      <c r="B370" s="417">
        <v>12</v>
      </c>
      <c r="C370" s="418" t="s">
        <v>349</v>
      </c>
      <c r="D370" s="421">
        <v>2788878.0460478188</v>
      </c>
      <c r="E370" s="148"/>
      <c r="G370" s="137"/>
      <c r="I370" s="137"/>
      <c r="J370" s="137"/>
    </row>
    <row r="371" spans="2:10" ht="18" customHeight="1" x14ac:dyDescent="0.3">
      <c r="B371" s="417">
        <v>13</v>
      </c>
      <c r="C371" s="418" t="s">
        <v>350</v>
      </c>
      <c r="D371" s="421">
        <v>44089.386850000003</v>
      </c>
      <c r="E371" s="148"/>
      <c r="G371" s="137"/>
      <c r="I371" s="137"/>
      <c r="J371" s="137"/>
    </row>
    <row r="372" spans="2:10" ht="18" customHeight="1" x14ac:dyDescent="0.3">
      <c r="B372" s="417">
        <v>14</v>
      </c>
      <c r="C372" s="431" t="s">
        <v>351</v>
      </c>
      <c r="D372" s="421"/>
      <c r="E372" s="148"/>
      <c r="G372" s="137"/>
      <c r="I372" s="137"/>
      <c r="J372" s="137"/>
    </row>
    <row r="373" spans="2:10" ht="18" customHeight="1" x14ac:dyDescent="0.3">
      <c r="B373" s="417">
        <v>15</v>
      </c>
      <c r="C373" s="431" t="s">
        <v>352</v>
      </c>
      <c r="D373" s="421">
        <v>1030328.9746570365</v>
      </c>
      <c r="E373" s="148"/>
      <c r="G373" s="137"/>
      <c r="I373" s="137"/>
      <c r="J373" s="137"/>
    </row>
    <row r="374" spans="2:10" ht="18" customHeight="1" x14ac:dyDescent="0.3">
      <c r="B374" s="417">
        <v>16</v>
      </c>
      <c r="C374" s="431" t="s">
        <v>353</v>
      </c>
      <c r="D374" s="421">
        <v>2081953.2569116959</v>
      </c>
      <c r="E374" s="148"/>
      <c r="G374" s="137"/>
      <c r="I374" s="137"/>
      <c r="J374" s="137"/>
    </row>
    <row r="375" spans="2:10" ht="18" customHeight="1" x14ac:dyDescent="0.3">
      <c r="B375" s="417">
        <v>17</v>
      </c>
      <c r="C375" s="418" t="s">
        <v>380</v>
      </c>
      <c r="D375" s="421">
        <v>252405.70894680519</v>
      </c>
      <c r="E375" s="148"/>
      <c r="G375" s="137"/>
      <c r="I375" s="137"/>
      <c r="J375" s="137"/>
    </row>
    <row r="376" spans="2:10" ht="18" customHeight="1" x14ac:dyDescent="0.3">
      <c r="B376" s="417">
        <v>18</v>
      </c>
      <c r="C376" s="418" t="s">
        <v>381</v>
      </c>
      <c r="D376" s="421">
        <v>33467.670149999998</v>
      </c>
      <c r="E376" s="148"/>
      <c r="G376" s="137"/>
      <c r="I376" s="137"/>
      <c r="J376" s="137"/>
    </row>
    <row r="377" spans="2:10" ht="18" customHeight="1" thickBot="1" x14ac:dyDescent="0.35">
      <c r="B377" s="422">
        <v>19</v>
      </c>
      <c r="C377" s="423" t="s">
        <v>382</v>
      </c>
      <c r="D377" s="432">
        <v>383782.00770000002</v>
      </c>
      <c r="E377" s="148"/>
      <c r="G377" s="137"/>
      <c r="I377" s="137"/>
      <c r="J377" s="137"/>
    </row>
    <row r="378" spans="2:10" ht="18" customHeight="1" thickBot="1" x14ac:dyDescent="0.35">
      <c r="B378" s="425">
        <v>20</v>
      </c>
      <c r="C378" s="433" t="s">
        <v>375</v>
      </c>
      <c r="D378" s="427">
        <f>+SUM(D355:D360)+D362+D363+D365+D366+D367+SUM(D372:D377)</f>
        <v>10229441.508949583</v>
      </c>
      <c r="E378" s="148">
        <v>0</v>
      </c>
      <c r="G378" s="137"/>
      <c r="I378" s="137"/>
      <c r="J378" s="137"/>
    </row>
    <row r="379" spans="2:10" ht="18" customHeight="1" x14ac:dyDescent="0.3">
      <c r="B379" s="428"/>
      <c r="C379" s="434" t="s">
        <v>356</v>
      </c>
      <c r="D379" s="435"/>
      <c r="E379" s="148"/>
      <c r="G379" s="137"/>
      <c r="I379" s="137"/>
      <c r="J379" s="137"/>
    </row>
    <row r="380" spans="2:10" ht="18" customHeight="1" x14ac:dyDescent="0.3">
      <c r="B380" s="417"/>
      <c r="C380" s="436" t="s">
        <v>357</v>
      </c>
      <c r="D380" s="419"/>
      <c r="E380" s="148"/>
      <c r="G380" s="137"/>
      <c r="I380" s="137"/>
      <c r="J380" s="137"/>
    </row>
    <row r="381" spans="2:10" ht="18" customHeight="1" x14ac:dyDescent="0.3">
      <c r="B381" s="417">
        <v>21</v>
      </c>
      <c r="C381" s="418" t="s">
        <v>358</v>
      </c>
      <c r="D381" s="421">
        <v>4507058.0407700008</v>
      </c>
      <c r="E381" s="148"/>
      <c r="G381" s="137"/>
      <c r="I381" s="137"/>
      <c r="J381" s="137"/>
    </row>
    <row r="382" spans="2:10" ht="18" customHeight="1" x14ac:dyDescent="0.3">
      <c r="B382" s="417">
        <v>22</v>
      </c>
      <c r="C382" s="431" t="s">
        <v>359</v>
      </c>
      <c r="D382" s="421">
        <v>197451.13975999999</v>
      </c>
      <c r="E382" s="148"/>
      <c r="G382" s="137"/>
      <c r="I382" s="137"/>
      <c r="J382" s="137"/>
    </row>
    <row r="383" spans="2:10" ht="18" customHeight="1" x14ac:dyDescent="0.3">
      <c r="B383" s="417">
        <v>23</v>
      </c>
      <c r="C383" s="431" t="s">
        <v>360</v>
      </c>
      <c r="D383" s="421">
        <v>785351.05036129884</v>
      </c>
      <c r="E383" s="148"/>
      <c r="G383" s="137"/>
      <c r="I383" s="137"/>
      <c r="J383" s="137"/>
    </row>
    <row r="384" spans="2:10" ht="18" customHeight="1" x14ac:dyDescent="0.3">
      <c r="B384" s="417">
        <v>24</v>
      </c>
      <c r="C384" s="431" t="s">
        <v>361</v>
      </c>
      <c r="D384" s="421"/>
      <c r="E384" s="148"/>
      <c r="G384" s="137"/>
      <c r="I384" s="137"/>
      <c r="J384" s="137"/>
    </row>
    <row r="385" spans="2:10" ht="18" customHeight="1" x14ac:dyDescent="0.3">
      <c r="B385" s="417">
        <v>25</v>
      </c>
      <c r="C385" s="418" t="s">
        <v>362</v>
      </c>
      <c r="D385" s="421"/>
      <c r="E385" s="148"/>
      <c r="G385" s="137"/>
      <c r="I385" s="137"/>
      <c r="J385" s="137"/>
    </row>
    <row r="386" spans="2:10" ht="18" customHeight="1" thickBot="1" x14ac:dyDescent="0.35">
      <c r="B386" s="422">
        <v>26</v>
      </c>
      <c r="C386" s="437" t="s">
        <v>363</v>
      </c>
      <c r="D386" s="432">
        <v>1881994.7304100005</v>
      </c>
      <c r="E386" s="148"/>
      <c r="G386" s="137"/>
      <c r="I386" s="137"/>
      <c r="J386" s="137"/>
    </row>
    <row r="387" spans="2:10" ht="18" customHeight="1" thickBot="1" x14ac:dyDescent="0.35">
      <c r="B387" s="425">
        <v>27</v>
      </c>
      <c r="C387" s="433" t="s">
        <v>376</v>
      </c>
      <c r="D387" s="427">
        <f>SUM(D381:D386)</f>
        <v>7371854.9613012997</v>
      </c>
      <c r="E387" s="148"/>
      <c r="G387" s="137"/>
      <c r="I387" s="137"/>
      <c r="J387" s="137"/>
    </row>
    <row r="388" spans="2:10" ht="18" customHeight="1" x14ac:dyDescent="0.3">
      <c r="B388" s="428"/>
      <c r="C388" s="434" t="s">
        <v>377</v>
      </c>
      <c r="D388" s="438"/>
      <c r="E388" s="148"/>
      <c r="G388" s="137"/>
      <c r="I388" s="137"/>
      <c r="J388" s="137"/>
    </row>
    <row r="389" spans="2:10" ht="18" customHeight="1" x14ac:dyDescent="0.3">
      <c r="B389" s="417">
        <v>28</v>
      </c>
      <c r="C389" s="418" t="s">
        <v>378</v>
      </c>
      <c r="D389" s="421">
        <v>1150000</v>
      </c>
      <c r="E389" s="148"/>
      <c r="G389" s="137"/>
      <c r="I389" s="137"/>
      <c r="J389" s="137"/>
    </row>
    <row r="390" spans="2:10" ht="18" customHeight="1" x14ac:dyDescent="0.3">
      <c r="B390" s="417">
        <v>29</v>
      </c>
      <c r="C390" s="418" t="s">
        <v>367</v>
      </c>
      <c r="D390" s="421">
        <v>33394.965479999999</v>
      </c>
      <c r="E390" s="148"/>
      <c r="G390" s="137"/>
      <c r="I390" s="137"/>
      <c r="J390" s="137"/>
    </row>
    <row r="391" spans="2:10" ht="18" customHeight="1" x14ac:dyDescent="0.3">
      <c r="B391" s="417">
        <v>30</v>
      </c>
      <c r="C391" s="431" t="s">
        <v>368</v>
      </c>
      <c r="D391" s="421">
        <v>12431.24741</v>
      </c>
      <c r="E391" s="148"/>
      <c r="G391" s="137"/>
      <c r="I391" s="137"/>
      <c r="J391" s="137"/>
    </row>
    <row r="392" spans="2:10" ht="18" customHeight="1" thickBot="1" x14ac:dyDescent="0.35">
      <c r="B392" s="422">
        <v>31</v>
      </c>
      <c r="C392" s="437" t="s">
        <v>369</v>
      </c>
      <c r="D392" s="432">
        <v>1661760.5391500001</v>
      </c>
      <c r="E392" s="148"/>
      <c r="G392" s="137"/>
      <c r="I392" s="137"/>
      <c r="J392" s="137"/>
    </row>
    <row r="393" spans="2:10" ht="18" customHeight="1" thickBot="1" x14ac:dyDescent="0.35">
      <c r="B393" s="425">
        <v>32</v>
      </c>
      <c r="C393" s="433" t="s">
        <v>370</v>
      </c>
      <c r="D393" s="427">
        <f>SUM(D389:D392)</f>
        <v>2857586.7520400002</v>
      </c>
      <c r="E393" s="148"/>
      <c r="G393" s="137"/>
      <c r="I393" s="137"/>
      <c r="J393" s="137"/>
    </row>
    <row r="394" spans="2:10" ht="18" customHeight="1" thickBot="1" x14ac:dyDescent="0.35">
      <c r="B394" s="425">
        <v>33</v>
      </c>
      <c r="C394" s="433" t="s">
        <v>371</v>
      </c>
      <c r="D394" s="427">
        <f>+D387+D393</f>
        <v>10229441.713341299</v>
      </c>
      <c r="E394" s="148"/>
      <c r="G394" s="137"/>
      <c r="I394" s="137"/>
      <c r="J394" s="137"/>
    </row>
    <row r="395" spans="2:10" x14ac:dyDescent="0.3">
      <c r="B395" s="191"/>
      <c r="C395" s="117"/>
      <c r="D395" s="613"/>
      <c r="E395" s="156"/>
      <c r="F395" s="148"/>
      <c r="I395" s="137"/>
      <c r="J395" s="137"/>
    </row>
    <row r="396" spans="2:10" x14ac:dyDescent="0.3">
      <c r="B396" s="184"/>
      <c r="C396" s="117"/>
      <c r="D396" s="613"/>
      <c r="E396" s="196"/>
      <c r="F396" s="148"/>
      <c r="I396" s="137"/>
      <c r="J396" s="137"/>
    </row>
    <row r="397" spans="2:10" x14ac:dyDescent="0.3">
      <c r="B397" s="930" t="s">
        <v>379</v>
      </c>
      <c r="C397" s="931"/>
      <c r="D397" s="931"/>
      <c r="E397" s="931"/>
      <c r="F397" s="931"/>
      <c r="G397" s="931"/>
      <c r="I397" s="137"/>
      <c r="J397" s="137"/>
    </row>
    <row r="398" spans="2:10" ht="13.8" thickBot="1" x14ac:dyDescent="0.35">
      <c r="B398" s="119"/>
      <c r="C398" s="119"/>
      <c r="D398" s="450"/>
      <c r="E398" s="119"/>
      <c r="F398" s="119"/>
      <c r="I398" s="137"/>
      <c r="J398" s="137"/>
    </row>
    <row r="399" spans="2:10" ht="13.8" thickBot="1" x14ac:dyDescent="0.35">
      <c r="B399" s="912" t="s">
        <v>22</v>
      </c>
      <c r="C399" s="913"/>
      <c r="D399" s="451"/>
      <c r="E399" s="149"/>
      <c r="F399" s="137"/>
      <c r="I399" s="137"/>
      <c r="J399" s="137"/>
    </row>
    <row r="400" spans="2:10" ht="13.2" customHeight="1" x14ac:dyDescent="0.3">
      <c r="B400" s="914" t="s">
        <v>328</v>
      </c>
      <c r="C400" s="917" t="s">
        <v>329</v>
      </c>
      <c r="D400" s="925" t="s">
        <v>374</v>
      </c>
      <c r="E400" s="191"/>
      <c r="I400" s="137"/>
      <c r="J400" s="137"/>
    </row>
    <row r="401" spans="2:10" x14ac:dyDescent="0.3">
      <c r="B401" s="915"/>
      <c r="C401" s="907"/>
      <c r="D401" s="926"/>
      <c r="E401" s="118"/>
      <c r="I401" s="137"/>
      <c r="J401" s="137"/>
    </row>
    <row r="402" spans="2:10" ht="13.8" thickBot="1" x14ac:dyDescent="0.35">
      <c r="B402" s="916"/>
      <c r="C402" s="918"/>
      <c r="D402" s="927"/>
      <c r="E402" s="118"/>
      <c r="I402" s="137"/>
      <c r="J402" s="137"/>
    </row>
    <row r="403" spans="2:10" ht="18" customHeight="1" x14ac:dyDescent="0.3">
      <c r="B403" s="414"/>
      <c r="C403" s="415" t="s">
        <v>334</v>
      </c>
      <c r="D403" s="416"/>
      <c r="E403" s="148"/>
      <c r="I403" s="137"/>
      <c r="J403" s="137"/>
    </row>
    <row r="404" spans="2:10" ht="18" customHeight="1" x14ac:dyDescent="0.3">
      <c r="B404" s="417">
        <v>1</v>
      </c>
      <c r="C404" s="418" t="s">
        <v>335</v>
      </c>
      <c r="D404" s="419"/>
      <c r="E404" s="148"/>
      <c r="G404" s="137"/>
      <c r="I404" s="137"/>
      <c r="J404" s="137"/>
    </row>
    <row r="405" spans="2:10" ht="18" customHeight="1" x14ac:dyDescent="0.3">
      <c r="B405" s="417">
        <v>2</v>
      </c>
      <c r="C405" s="418" t="s">
        <v>336</v>
      </c>
      <c r="D405" s="420">
        <v>13280.901300000012</v>
      </c>
      <c r="E405" s="148"/>
      <c r="G405" s="137"/>
      <c r="I405" s="137"/>
      <c r="J405" s="137"/>
    </row>
    <row r="406" spans="2:10" ht="18" customHeight="1" x14ac:dyDescent="0.3">
      <c r="B406" s="417">
        <v>3</v>
      </c>
      <c r="C406" s="418" t="s">
        <v>337</v>
      </c>
      <c r="D406" s="421"/>
      <c r="E406" s="148"/>
      <c r="G406" s="137"/>
      <c r="I406" s="137"/>
      <c r="J406" s="137"/>
    </row>
    <row r="407" spans="2:10" ht="18" customHeight="1" x14ac:dyDescent="0.3">
      <c r="B407" s="417">
        <v>4</v>
      </c>
      <c r="C407" s="418" t="s">
        <v>338</v>
      </c>
      <c r="D407" s="421">
        <v>281647</v>
      </c>
      <c r="E407" s="148"/>
      <c r="G407" s="137"/>
      <c r="I407" s="137"/>
      <c r="J407" s="137"/>
    </row>
    <row r="408" spans="2:10" ht="18" customHeight="1" x14ac:dyDescent="0.3">
      <c r="B408" s="417">
        <v>5</v>
      </c>
      <c r="C408" s="418" t="s">
        <v>383</v>
      </c>
      <c r="D408" s="421">
        <v>313328</v>
      </c>
      <c r="E408" s="148"/>
      <c r="G408" s="137"/>
      <c r="I408" s="137"/>
      <c r="J408" s="137"/>
    </row>
    <row r="409" spans="2:10" ht="18" customHeight="1" x14ac:dyDescent="0.3">
      <c r="B409" s="417">
        <v>6</v>
      </c>
      <c r="C409" s="418" t="s">
        <v>339</v>
      </c>
      <c r="D409" s="419"/>
      <c r="E409" s="148"/>
      <c r="G409" s="137"/>
      <c r="I409" s="137"/>
      <c r="J409" s="137"/>
    </row>
    <row r="410" spans="2:10" ht="18" customHeight="1" x14ac:dyDescent="0.3">
      <c r="B410" s="417">
        <v>7</v>
      </c>
      <c r="C410" s="418" t="s">
        <v>340</v>
      </c>
      <c r="D410" s="419"/>
      <c r="E410" s="148"/>
      <c r="G410" s="137"/>
      <c r="I410" s="137"/>
      <c r="J410" s="137"/>
    </row>
    <row r="411" spans="2:10" ht="18" customHeight="1" x14ac:dyDescent="0.3">
      <c r="B411" s="417"/>
      <c r="C411" s="418" t="s">
        <v>384</v>
      </c>
      <c r="D411" s="419"/>
      <c r="E411" s="148"/>
      <c r="G411" s="137"/>
      <c r="I411" s="137"/>
      <c r="J411" s="137"/>
    </row>
    <row r="412" spans="2:10" ht="18" customHeight="1" x14ac:dyDescent="0.3">
      <c r="B412" s="417"/>
      <c r="C412" s="418" t="s">
        <v>385</v>
      </c>
      <c r="D412" s="419"/>
      <c r="E412" s="148"/>
      <c r="G412" s="137"/>
      <c r="I412" s="137"/>
      <c r="J412" s="137"/>
    </row>
    <row r="413" spans="2:10" ht="18" customHeight="1" x14ac:dyDescent="0.3">
      <c r="B413" s="417">
        <v>8</v>
      </c>
      <c r="C413" s="418" t="s">
        <v>386</v>
      </c>
      <c r="D413" s="419">
        <v>122383.14469</v>
      </c>
      <c r="E413" s="148"/>
      <c r="G413" s="137"/>
      <c r="I413" s="137"/>
      <c r="J413" s="137"/>
    </row>
    <row r="414" spans="2:10" ht="18" customHeight="1" x14ac:dyDescent="0.3">
      <c r="B414" s="417"/>
      <c r="C414" s="418" t="s">
        <v>387</v>
      </c>
      <c r="D414" s="419">
        <v>0</v>
      </c>
      <c r="E414" s="148"/>
      <c r="G414" s="137"/>
      <c r="I414" s="137"/>
      <c r="J414" s="137"/>
    </row>
    <row r="415" spans="2:10" ht="18" customHeight="1" thickBot="1" x14ac:dyDescent="0.35">
      <c r="B415" s="422"/>
      <c r="C415" s="423" t="s">
        <v>388</v>
      </c>
      <c r="D415" s="424">
        <v>122383.14469</v>
      </c>
      <c r="E415" s="148"/>
      <c r="G415" s="137"/>
      <c r="I415" s="137"/>
      <c r="J415" s="137"/>
    </row>
    <row r="416" spans="2:10" ht="18" customHeight="1" thickBot="1" x14ac:dyDescent="0.35">
      <c r="B416" s="425">
        <v>9</v>
      </c>
      <c r="C416" s="426" t="s">
        <v>346</v>
      </c>
      <c r="D416" s="427">
        <f>SUM(D417:D420)</f>
        <v>14607079.741819998</v>
      </c>
      <c r="G416" s="137"/>
      <c r="I416" s="137"/>
    </row>
    <row r="417" spans="2:10" ht="18" customHeight="1" x14ac:dyDescent="0.3">
      <c r="B417" s="428">
        <v>10</v>
      </c>
      <c r="C417" s="429" t="s">
        <v>347</v>
      </c>
      <c r="D417" s="430"/>
      <c r="E417" s="148"/>
      <c r="G417" s="137"/>
      <c r="I417" s="137"/>
      <c r="J417" s="137"/>
    </row>
    <row r="418" spans="2:10" ht="18" customHeight="1" x14ac:dyDescent="0.3">
      <c r="B418" s="417">
        <v>11</v>
      </c>
      <c r="C418" s="418" t="s">
        <v>348</v>
      </c>
      <c r="D418" s="421">
        <v>6537515.0963499993</v>
      </c>
      <c r="E418" s="148"/>
      <c r="G418" s="137"/>
      <c r="I418" s="137"/>
      <c r="J418" s="137"/>
    </row>
    <row r="419" spans="2:10" ht="18" customHeight="1" x14ac:dyDescent="0.3">
      <c r="B419" s="417">
        <v>12</v>
      </c>
      <c r="C419" s="418" t="s">
        <v>349</v>
      </c>
      <c r="D419" s="421">
        <v>8069564.6454699989</v>
      </c>
      <c r="E419" s="148"/>
      <c r="G419" s="137"/>
      <c r="I419" s="137"/>
      <c r="J419" s="137"/>
    </row>
    <row r="420" spans="2:10" ht="18" customHeight="1" x14ac:dyDescent="0.3">
      <c r="B420" s="417">
        <v>13</v>
      </c>
      <c r="C420" s="418" t="s">
        <v>350</v>
      </c>
      <c r="D420" s="421">
        <v>0</v>
      </c>
      <c r="E420" s="148"/>
      <c r="G420" s="137"/>
      <c r="I420" s="137"/>
      <c r="J420" s="137"/>
    </row>
    <row r="421" spans="2:10" ht="18" customHeight="1" x14ac:dyDescent="0.3">
      <c r="B421" s="417">
        <v>14</v>
      </c>
      <c r="C421" s="431" t="s">
        <v>351</v>
      </c>
      <c r="D421" s="421">
        <v>0</v>
      </c>
      <c r="E421" s="148"/>
      <c r="G421" s="137"/>
      <c r="I421" s="137"/>
      <c r="J421" s="137"/>
    </row>
    <row r="422" spans="2:10" ht="18" customHeight="1" x14ac:dyDescent="0.3">
      <c r="B422" s="417">
        <v>15</v>
      </c>
      <c r="C422" s="431" t="s">
        <v>352</v>
      </c>
      <c r="D422" s="421">
        <v>2134975.8826800007</v>
      </c>
      <c r="E422" s="148"/>
      <c r="G422" s="137"/>
      <c r="I422" s="137"/>
      <c r="J422" s="137"/>
    </row>
    <row r="423" spans="2:10" ht="18" customHeight="1" x14ac:dyDescent="0.3">
      <c r="B423" s="417">
        <v>16</v>
      </c>
      <c r="C423" s="431" t="s">
        <v>353</v>
      </c>
      <c r="D423" s="421">
        <v>2386243.5345599996</v>
      </c>
      <c r="E423" s="148"/>
      <c r="G423" s="137"/>
      <c r="I423" s="137"/>
      <c r="J423" s="137"/>
    </row>
    <row r="424" spans="2:10" ht="18" customHeight="1" x14ac:dyDescent="0.3">
      <c r="B424" s="417">
        <v>17</v>
      </c>
      <c r="C424" s="418" t="s">
        <v>380</v>
      </c>
      <c r="D424" s="421">
        <v>443144</v>
      </c>
      <c r="E424" s="148"/>
      <c r="G424" s="137"/>
      <c r="I424" s="137"/>
      <c r="J424" s="137"/>
    </row>
    <row r="425" spans="2:10" ht="18" customHeight="1" x14ac:dyDescent="0.3">
      <c r="B425" s="417">
        <v>18</v>
      </c>
      <c r="C425" s="418" t="s">
        <v>381</v>
      </c>
      <c r="D425" s="421"/>
      <c r="E425" s="148"/>
      <c r="G425" s="137"/>
      <c r="I425" s="137"/>
      <c r="J425" s="137"/>
    </row>
    <row r="426" spans="2:10" ht="18" customHeight="1" thickBot="1" x14ac:dyDescent="0.35">
      <c r="B426" s="422">
        <v>19</v>
      </c>
      <c r="C426" s="423" t="s">
        <v>382</v>
      </c>
      <c r="D426" s="432">
        <v>374347</v>
      </c>
      <c r="E426" s="148"/>
      <c r="G426" s="137"/>
      <c r="I426" s="137"/>
      <c r="J426" s="137"/>
    </row>
    <row r="427" spans="2:10" ht="18" customHeight="1" thickBot="1" x14ac:dyDescent="0.35">
      <c r="B427" s="425">
        <v>20</v>
      </c>
      <c r="C427" s="433" t="s">
        <v>375</v>
      </c>
      <c r="D427" s="427">
        <f>+SUM(D404:D409)+D411+D412+D414+D415+D416+SUM(D421:D426)</f>
        <v>20676429.205049999</v>
      </c>
      <c r="E427" s="148"/>
      <c r="G427" s="137"/>
      <c r="I427" s="137"/>
      <c r="J427" s="137"/>
    </row>
    <row r="428" spans="2:10" ht="18" customHeight="1" x14ac:dyDescent="0.3">
      <c r="B428" s="428"/>
      <c r="C428" s="434" t="s">
        <v>356</v>
      </c>
      <c r="D428" s="435"/>
      <c r="E428" s="148"/>
      <c r="G428" s="137"/>
      <c r="I428" s="137"/>
      <c r="J428" s="137"/>
    </row>
    <row r="429" spans="2:10" ht="18" customHeight="1" x14ac:dyDescent="0.3">
      <c r="B429" s="417"/>
      <c r="C429" s="436" t="s">
        <v>357</v>
      </c>
      <c r="D429" s="419"/>
      <c r="E429" s="148"/>
      <c r="G429" s="137"/>
      <c r="I429" s="137"/>
      <c r="J429" s="137"/>
    </row>
    <row r="430" spans="2:10" ht="18" customHeight="1" x14ac:dyDescent="0.3">
      <c r="B430" s="417">
        <v>21</v>
      </c>
      <c r="C430" s="418" t="s">
        <v>358</v>
      </c>
      <c r="D430" s="421">
        <v>10683904.397510016</v>
      </c>
      <c r="E430" s="148"/>
      <c r="G430" s="137"/>
      <c r="I430" s="137"/>
      <c r="J430" s="137"/>
    </row>
    <row r="431" spans="2:10" ht="18" customHeight="1" x14ac:dyDescent="0.3">
      <c r="B431" s="417">
        <v>22</v>
      </c>
      <c r="C431" s="431" t="s">
        <v>359</v>
      </c>
      <c r="D431" s="421">
        <v>62113.839500000002</v>
      </c>
      <c r="E431" s="148"/>
      <c r="G431" s="137"/>
      <c r="I431" s="137"/>
      <c r="J431" s="137"/>
    </row>
    <row r="432" spans="2:10" ht="18" customHeight="1" x14ac:dyDescent="0.3">
      <c r="B432" s="417">
        <v>23</v>
      </c>
      <c r="C432" s="431" t="s">
        <v>360</v>
      </c>
      <c r="D432" s="421">
        <v>614826.57031999459</v>
      </c>
      <c r="E432" s="148"/>
      <c r="G432" s="137"/>
      <c r="I432" s="137"/>
      <c r="J432" s="137"/>
    </row>
    <row r="433" spans="2:10" ht="18" customHeight="1" x14ac:dyDescent="0.3">
      <c r="B433" s="417">
        <v>24</v>
      </c>
      <c r="C433" s="431" t="s">
        <v>361</v>
      </c>
      <c r="D433" s="421">
        <v>0</v>
      </c>
      <c r="E433" s="148"/>
      <c r="G433" s="137"/>
      <c r="I433" s="137"/>
      <c r="J433" s="137"/>
    </row>
    <row r="434" spans="2:10" ht="18" customHeight="1" x14ac:dyDescent="0.3">
      <c r="B434" s="417">
        <v>25</v>
      </c>
      <c r="C434" s="418" t="s">
        <v>362</v>
      </c>
      <c r="D434" s="421">
        <v>136126.52914000003</v>
      </c>
      <c r="E434" s="148"/>
      <c r="G434" s="137"/>
      <c r="I434" s="137"/>
      <c r="J434" s="137"/>
    </row>
    <row r="435" spans="2:10" ht="18" customHeight="1" thickBot="1" x14ac:dyDescent="0.35">
      <c r="B435" s="422">
        <v>26</v>
      </c>
      <c r="C435" s="437" t="s">
        <v>363</v>
      </c>
      <c r="D435" s="432">
        <v>2423237.7641499992</v>
      </c>
      <c r="E435" s="148"/>
      <c r="G435" s="137"/>
      <c r="I435" s="137"/>
      <c r="J435" s="137"/>
    </row>
    <row r="436" spans="2:10" ht="18" customHeight="1" thickBot="1" x14ac:dyDescent="0.35">
      <c r="B436" s="425">
        <v>27</v>
      </c>
      <c r="C436" s="433" t="s">
        <v>376</v>
      </c>
      <c r="D436" s="427">
        <f>SUM(D430:D435)</f>
        <v>13920209.100620011</v>
      </c>
      <c r="E436" s="148"/>
      <c r="G436" s="137"/>
      <c r="I436" s="137"/>
      <c r="J436" s="137"/>
    </row>
    <row r="437" spans="2:10" ht="18" customHeight="1" x14ac:dyDescent="0.3">
      <c r="B437" s="428"/>
      <c r="C437" s="434" t="s">
        <v>377</v>
      </c>
      <c r="D437" s="438"/>
      <c r="E437" s="148"/>
      <c r="G437" s="137"/>
      <c r="I437" s="137"/>
      <c r="J437" s="137"/>
    </row>
    <row r="438" spans="2:10" ht="18" customHeight="1" x14ac:dyDescent="0.3">
      <c r="B438" s="417">
        <v>28</v>
      </c>
      <c r="C438" s="418" t="s">
        <v>378</v>
      </c>
      <c r="D438" s="421">
        <v>800000</v>
      </c>
      <c r="E438" s="167"/>
      <c r="G438" s="137"/>
      <c r="I438" s="137"/>
      <c r="J438" s="137"/>
    </row>
    <row r="439" spans="2:10" ht="18" customHeight="1" x14ac:dyDescent="0.3">
      <c r="B439" s="417">
        <v>29</v>
      </c>
      <c r="C439" s="418" t="s">
        <v>367</v>
      </c>
      <c r="D439" s="421">
        <v>631600.84741000005</v>
      </c>
      <c r="E439" s="148"/>
      <c r="G439" s="137"/>
      <c r="I439" s="137"/>
      <c r="J439" s="137"/>
    </row>
    <row r="440" spans="2:10" ht="18" customHeight="1" x14ac:dyDescent="0.3">
      <c r="B440" s="417">
        <v>30</v>
      </c>
      <c r="C440" s="431" t="s">
        <v>368</v>
      </c>
      <c r="D440" s="421">
        <v>0</v>
      </c>
      <c r="E440" s="148"/>
      <c r="G440" s="137"/>
      <c r="I440" s="137"/>
      <c r="J440" s="137"/>
    </row>
    <row r="441" spans="2:10" ht="18" customHeight="1" thickBot="1" x14ac:dyDescent="0.35">
      <c r="B441" s="422">
        <v>31</v>
      </c>
      <c r="C441" s="437" t="s">
        <v>369</v>
      </c>
      <c r="D441" s="432">
        <v>5324618.6740800235</v>
      </c>
      <c r="E441" s="148"/>
      <c r="G441" s="137"/>
      <c r="I441" s="137"/>
      <c r="J441" s="137"/>
    </row>
    <row r="442" spans="2:10" ht="18" customHeight="1" thickBot="1" x14ac:dyDescent="0.35">
      <c r="B442" s="425">
        <v>32</v>
      </c>
      <c r="C442" s="433" t="s">
        <v>370</v>
      </c>
      <c r="D442" s="427">
        <f>SUM(D438:D441)</f>
        <v>6756219.5214900235</v>
      </c>
      <c r="E442" s="148"/>
      <c r="G442" s="137"/>
      <c r="I442" s="137"/>
      <c r="J442" s="137"/>
    </row>
    <row r="443" spans="2:10" ht="18" customHeight="1" thickBot="1" x14ac:dyDescent="0.35">
      <c r="B443" s="425">
        <v>33</v>
      </c>
      <c r="C443" s="433" t="s">
        <v>371</v>
      </c>
      <c r="D443" s="427">
        <f>+D442+D436</f>
        <v>20676428.622110035</v>
      </c>
      <c r="E443" s="148"/>
      <c r="G443" s="137"/>
      <c r="I443" s="137"/>
      <c r="J443" s="137"/>
    </row>
    <row r="444" spans="2:10" x14ac:dyDescent="0.3">
      <c r="B444" s="184"/>
      <c r="C444" s="117"/>
      <c r="D444" s="613"/>
      <c r="E444" s="156" t="s">
        <v>391</v>
      </c>
      <c r="F444" s="148"/>
      <c r="I444" s="137"/>
      <c r="J444" s="137"/>
    </row>
    <row r="445" spans="2:10" x14ac:dyDescent="0.3">
      <c r="B445" s="184"/>
      <c r="C445" s="117"/>
      <c r="D445" s="613"/>
      <c r="E445" s="156"/>
      <c r="F445" s="148"/>
      <c r="I445" s="137"/>
      <c r="J445" s="137"/>
    </row>
    <row r="446" spans="2:10" x14ac:dyDescent="0.3">
      <c r="B446" s="930" t="s">
        <v>379</v>
      </c>
      <c r="C446" s="931"/>
      <c r="D446" s="931"/>
      <c r="E446" s="931"/>
      <c r="F446" s="931"/>
      <c r="G446" s="931"/>
      <c r="I446" s="137"/>
      <c r="J446" s="137"/>
    </row>
    <row r="447" spans="2:10" ht="13.8" thickBot="1" x14ac:dyDescent="0.35">
      <c r="B447" s="119"/>
      <c r="C447" s="119"/>
      <c r="D447" s="450"/>
      <c r="E447" s="119"/>
      <c r="F447" s="119"/>
      <c r="I447" s="137"/>
      <c r="J447" s="137"/>
    </row>
    <row r="448" spans="2:10" ht="13.8" thickBot="1" x14ac:dyDescent="0.35">
      <c r="B448" s="912" t="s">
        <v>24</v>
      </c>
      <c r="C448" s="913"/>
      <c r="D448" s="451"/>
      <c r="E448" s="149"/>
      <c r="F448" s="137"/>
      <c r="I448" s="137"/>
      <c r="J448" s="137"/>
    </row>
    <row r="449" spans="2:10" ht="13.2" customHeight="1" x14ac:dyDescent="0.3">
      <c r="B449" s="914" t="s">
        <v>328</v>
      </c>
      <c r="C449" s="917" t="s">
        <v>329</v>
      </c>
      <c r="D449" s="925" t="s">
        <v>374</v>
      </c>
      <c r="E449" s="191"/>
      <c r="I449" s="137"/>
      <c r="J449" s="137"/>
    </row>
    <row r="450" spans="2:10" x14ac:dyDescent="0.3">
      <c r="B450" s="915"/>
      <c r="C450" s="907"/>
      <c r="D450" s="926"/>
      <c r="E450" s="118"/>
      <c r="I450" s="137"/>
      <c r="J450" s="137"/>
    </row>
    <row r="451" spans="2:10" ht="13.8" thickBot="1" x14ac:dyDescent="0.35">
      <c r="B451" s="916"/>
      <c r="C451" s="918"/>
      <c r="D451" s="927"/>
      <c r="E451" s="118"/>
      <c r="I451" s="137"/>
      <c r="J451" s="137"/>
    </row>
    <row r="452" spans="2:10" ht="18" customHeight="1" x14ac:dyDescent="0.3">
      <c r="B452" s="414"/>
      <c r="C452" s="415" t="s">
        <v>334</v>
      </c>
      <c r="D452" s="416"/>
      <c r="E452" s="148"/>
      <c r="I452" s="137"/>
      <c r="J452" s="137"/>
    </row>
    <row r="453" spans="2:10" ht="18" customHeight="1" x14ac:dyDescent="0.3">
      <c r="B453" s="417">
        <v>1</v>
      </c>
      <c r="C453" s="418" t="s">
        <v>335</v>
      </c>
      <c r="D453" s="419"/>
      <c r="E453" s="148"/>
      <c r="G453" s="137"/>
      <c r="I453" s="137"/>
      <c r="J453" s="137"/>
    </row>
    <row r="454" spans="2:10" ht="18" customHeight="1" x14ac:dyDescent="0.3">
      <c r="B454" s="417">
        <v>2</v>
      </c>
      <c r="C454" s="418" t="s">
        <v>336</v>
      </c>
      <c r="D454" s="420"/>
      <c r="E454" s="148"/>
      <c r="G454" s="137"/>
      <c r="I454" s="137"/>
      <c r="J454" s="137"/>
    </row>
    <row r="455" spans="2:10" ht="18" customHeight="1" x14ac:dyDescent="0.3">
      <c r="B455" s="417">
        <v>3</v>
      </c>
      <c r="C455" s="418" t="s">
        <v>337</v>
      </c>
      <c r="D455" s="421"/>
      <c r="E455" s="148"/>
      <c r="G455" s="137"/>
      <c r="I455" s="137"/>
      <c r="J455" s="137"/>
    </row>
    <row r="456" spans="2:10" ht="18" customHeight="1" x14ac:dyDescent="0.3">
      <c r="B456" s="417">
        <v>4</v>
      </c>
      <c r="C456" s="418" t="s">
        <v>338</v>
      </c>
      <c r="D456" s="421">
        <v>48636.690060000001</v>
      </c>
      <c r="E456" s="148"/>
      <c r="G456" s="137"/>
      <c r="I456" s="137"/>
      <c r="J456" s="137"/>
    </row>
    <row r="457" spans="2:10" ht="18" customHeight="1" x14ac:dyDescent="0.3">
      <c r="B457" s="417">
        <v>5</v>
      </c>
      <c r="C457" s="418" t="s">
        <v>383</v>
      </c>
      <c r="D457" s="421">
        <v>28992.77654000001</v>
      </c>
      <c r="E457" s="148"/>
      <c r="G457" s="137"/>
      <c r="I457" s="137"/>
      <c r="J457" s="137"/>
    </row>
    <row r="458" spans="2:10" ht="18" customHeight="1" x14ac:dyDescent="0.3">
      <c r="B458" s="417">
        <v>6</v>
      </c>
      <c r="C458" s="418" t="s">
        <v>339</v>
      </c>
      <c r="D458" s="419"/>
      <c r="E458" s="148"/>
      <c r="G458" s="137"/>
      <c r="I458" s="137"/>
      <c r="J458" s="137"/>
    </row>
    <row r="459" spans="2:10" ht="18" customHeight="1" x14ac:dyDescent="0.3">
      <c r="B459" s="417">
        <v>7</v>
      </c>
      <c r="C459" s="418" t="s">
        <v>340</v>
      </c>
      <c r="D459" s="419"/>
      <c r="E459" s="148"/>
      <c r="G459" s="137"/>
      <c r="I459" s="137"/>
      <c r="J459" s="137"/>
    </row>
    <row r="460" spans="2:10" ht="18" customHeight="1" x14ac:dyDescent="0.3">
      <c r="B460" s="417"/>
      <c r="C460" s="418" t="s">
        <v>384</v>
      </c>
      <c r="D460" s="419"/>
      <c r="E460" s="148"/>
      <c r="G460" s="137"/>
      <c r="I460" s="137"/>
      <c r="J460" s="137"/>
    </row>
    <row r="461" spans="2:10" ht="18" customHeight="1" x14ac:dyDescent="0.3">
      <c r="B461" s="417"/>
      <c r="C461" s="418" t="s">
        <v>385</v>
      </c>
      <c r="D461" s="419"/>
      <c r="E461" s="148"/>
      <c r="G461" s="137"/>
      <c r="I461" s="137"/>
      <c r="J461" s="137"/>
    </row>
    <row r="462" spans="2:10" ht="18" customHeight="1" x14ac:dyDescent="0.3">
      <c r="B462" s="417">
        <v>8</v>
      </c>
      <c r="C462" s="418" t="s">
        <v>386</v>
      </c>
      <c r="D462" s="419"/>
      <c r="E462" s="148"/>
      <c r="G462" s="137"/>
      <c r="I462" s="137"/>
      <c r="J462" s="137"/>
    </row>
    <row r="463" spans="2:10" ht="18" customHeight="1" x14ac:dyDescent="0.3">
      <c r="B463" s="417"/>
      <c r="C463" s="418" t="s">
        <v>387</v>
      </c>
      <c r="D463" s="419"/>
      <c r="E463" s="148"/>
      <c r="G463" s="137"/>
      <c r="I463" s="137"/>
      <c r="J463" s="137"/>
    </row>
    <row r="464" spans="2:10" ht="18" customHeight="1" thickBot="1" x14ac:dyDescent="0.35">
      <c r="B464" s="422"/>
      <c r="C464" s="423" t="s">
        <v>388</v>
      </c>
      <c r="D464" s="424"/>
      <c r="E464" s="148"/>
      <c r="G464" s="137"/>
      <c r="I464" s="137"/>
      <c r="J464" s="137"/>
    </row>
    <row r="465" spans="2:10" ht="18" customHeight="1" thickBot="1" x14ac:dyDescent="0.35">
      <c r="B465" s="425">
        <v>9</v>
      </c>
      <c r="C465" s="426" t="s">
        <v>346</v>
      </c>
      <c r="D465" s="427">
        <f>SUM(D466:D469)</f>
        <v>1078433.35204</v>
      </c>
      <c r="G465" s="137"/>
      <c r="I465" s="137"/>
    </row>
    <row r="466" spans="2:10" ht="18" customHeight="1" x14ac:dyDescent="0.3">
      <c r="B466" s="428">
        <v>10</v>
      </c>
      <c r="C466" s="429" t="s">
        <v>347</v>
      </c>
      <c r="D466" s="430">
        <v>840932.40307</v>
      </c>
      <c r="E466" s="148"/>
      <c r="G466" s="137"/>
      <c r="I466" s="137"/>
      <c r="J466" s="137"/>
    </row>
    <row r="467" spans="2:10" ht="18" customHeight="1" x14ac:dyDescent="0.3">
      <c r="B467" s="417">
        <v>11</v>
      </c>
      <c r="C467" s="418" t="s">
        <v>348</v>
      </c>
      <c r="D467" s="421">
        <v>224441.55317000003</v>
      </c>
      <c r="E467" s="148"/>
      <c r="G467" s="137"/>
      <c r="I467" s="137"/>
      <c r="J467" s="137"/>
    </row>
    <row r="468" spans="2:10" ht="18" customHeight="1" x14ac:dyDescent="0.3">
      <c r="B468" s="417">
        <v>12</v>
      </c>
      <c r="C468" s="418" t="s">
        <v>349</v>
      </c>
      <c r="D468" s="421"/>
      <c r="E468" s="148"/>
      <c r="G468" s="137"/>
      <c r="I468" s="137"/>
      <c r="J468" s="137"/>
    </row>
    <row r="469" spans="2:10" ht="18" customHeight="1" x14ac:dyDescent="0.3">
      <c r="B469" s="417">
        <v>13</v>
      </c>
      <c r="C469" s="418" t="s">
        <v>350</v>
      </c>
      <c r="D469" s="421">
        <v>13059.395799999998</v>
      </c>
      <c r="E469" s="148"/>
      <c r="G469" s="137"/>
      <c r="I469" s="137"/>
      <c r="J469" s="137"/>
    </row>
    <row r="470" spans="2:10" ht="18" customHeight="1" x14ac:dyDescent="0.3">
      <c r="B470" s="417">
        <v>14</v>
      </c>
      <c r="C470" s="431" t="s">
        <v>351</v>
      </c>
      <c r="D470" s="421"/>
      <c r="E470" s="148"/>
      <c r="G470" s="137"/>
      <c r="I470" s="137"/>
      <c r="J470" s="137"/>
    </row>
    <row r="471" spans="2:10" ht="18" customHeight="1" x14ac:dyDescent="0.3">
      <c r="B471" s="417">
        <v>15</v>
      </c>
      <c r="C471" s="431" t="s">
        <v>352</v>
      </c>
      <c r="D471" s="421">
        <v>159025.92704000001</v>
      </c>
      <c r="E471" s="148"/>
      <c r="G471" s="137"/>
      <c r="I471" s="137"/>
      <c r="J471" s="137"/>
    </row>
    <row r="472" spans="2:10" ht="18" customHeight="1" x14ac:dyDescent="0.3">
      <c r="B472" s="417">
        <v>16</v>
      </c>
      <c r="C472" s="431" t="s">
        <v>353</v>
      </c>
      <c r="D472" s="421">
        <v>129127.95052999999</v>
      </c>
      <c r="E472" s="148"/>
      <c r="G472" s="137"/>
      <c r="I472" s="137"/>
      <c r="J472" s="137"/>
    </row>
    <row r="473" spans="2:10" ht="18" customHeight="1" x14ac:dyDescent="0.3">
      <c r="B473" s="417">
        <v>17</v>
      </c>
      <c r="C473" s="418" t="s">
        <v>380</v>
      </c>
      <c r="D473" s="421">
        <v>31317.702680000002</v>
      </c>
      <c r="E473" s="148"/>
      <c r="G473" s="137"/>
      <c r="I473" s="137"/>
      <c r="J473" s="137"/>
    </row>
    <row r="474" spans="2:10" ht="18" customHeight="1" x14ac:dyDescent="0.3">
      <c r="B474" s="417">
        <v>18</v>
      </c>
      <c r="C474" s="418" t="s">
        <v>381</v>
      </c>
      <c r="D474" s="421"/>
      <c r="E474" s="148"/>
      <c r="G474" s="137"/>
      <c r="I474" s="137"/>
      <c r="J474" s="137"/>
    </row>
    <row r="475" spans="2:10" ht="18" customHeight="1" thickBot="1" x14ac:dyDescent="0.35">
      <c r="B475" s="422">
        <v>19</v>
      </c>
      <c r="C475" s="423" t="s">
        <v>382</v>
      </c>
      <c r="D475" s="432">
        <v>13891.907149999999</v>
      </c>
      <c r="E475" s="148"/>
      <c r="G475" s="137"/>
      <c r="I475" s="137"/>
      <c r="J475" s="137"/>
    </row>
    <row r="476" spans="2:10" ht="18" customHeight="1" thickBot="1" x14ac:dyDescent="0.35">
      <c r="B476" s="425">
        <v>20</v>
      </c>
      <c r="C476" s="433" t="s">
        <v>375</v>
      </c>
      <c r="D476" s="427">
        <f>+SUM(D453:D458)+D460+D461+D463+D464+SUM(D470:D475)+D465</f>
        <v>1489426.3060400002</v>
      </c>
      <c r="E476" s="148"/>
      <c r="G476" s="137"/>
      <c r="I476" s="137"/>
      <c r="J476" s="137"/>
    </row>
    <row r="477" spans="2:10" ht="18" customHeight="1" x14ac:dyDescent="0.3">
      <c r="B477" s="428"/>
      <c r="C477" s="434" t="s">
        <v>356</v>
      </c>
      <c r="D477" s="435"/>
      <c r="E477" s="148"/>
      <c r="G477" s="137"/>
      <c r="I477" s="137"/>
      <c r="J477" s="137"/>
    </row>
    <row r="478" spans="2:10" ht="18" customHeight="1" x14ac:dyDescent="0.3">
      <c r="B478" s="417"/>
      <c r="C478" s="436" t="s">
        <v>357</v>
      </c>
      <c r="D478" s="419"/>
      <c r="E478" s="148"/>
      <c r="G478" s="137"/>
      <c r="I478" s="137"/>
      <c r="J478" s="137"/>
    </row>
    <row r="479" spans="2:10" ht="18" customHeight="1" x14ac:dyDescent="0.3">
      <c r="B479" s="417">
        <v>21</v>
      </c>
      <c r="C479" s="418" t="s">
        <v>358</v>
      </c>
      <c r="D479" s="421">
        <v>406856.79402000003</v>
      </c>
      <c r="E479" s="148"/>
      <c r="G479" s="137"/>
      <c r="I479" s="137"/>
      <c r="J479" s="137"/>
    </row>
    <row r="480" spans="2:10" ht="18" customHeight="1" x14ac:dyDescent="0.3">
      <c r="B480" s="417">
        <v>22</v>
      </c>
      <c r="C480" s="431" t="s">
        <v>359</v>
      </c>
      <c r="D480" s="421">
        <v>10798.892</v>
      </c>
      <c r="E480" s="148"/>
      <c r="G480" s="137"/>
      <c r="I480" s="137"/>
      <c r="J480" s="137"/>
    </row>
    <row r="481" spans="2:10" ht="18" customHeight="1" x14ac:dyDescent="0.3">
      <c r="B481" s="417">
        <v>23</v>
      </c>
      <c r="C481" s="431" t="s">
        <v>360</v>
      </c>
      <c r="D481" s="421">
        <v>161187.39411000002</v>
      </c>
      <c r="E481" s="148"/>
      <c r="G481" s="137"/>
      <c r="I481" s="137"/>
      <c r="J481" s="137"/>
    </row>
    <row r="482" spans="2:10" ht="18" customHeight="1" x14ac:dyDescent="0.3">
      <c r="B482" s="417">
        <v>24</v>
      </c>
      <c r="C482" s="431" t="s">
        <v>361</v>
      </c>
      <c r="D482" s="421"/>
      <c r="E482" s="148"/>
      <c r="G482" s="137"/>
      <c r="I482" s="137"/>
      <c r="J482" s="137"/>
    </row>
    <row r="483" spans="2:10" ht="18" customHeight="1" x14ac:dyDescent="0.3">
      <c r="B483" s="417">
        <v>25</v>
      </c>
      <c r="C483" s="418" t="s">
        <v>362</v>
      </c>
      <c r="D483" s="421"/>
      <c r="E483" s="148"/>
      <c r="G483" s="137"/>
      <c r="I483" s="137"/>
      <c r="J483" s="137"/>
    </row>
    <row r="484" spans="2:10" ht="18" customHeight="1" thickBot="1" x14ac:dyDescent="0.35">
      <c r="B484" s="422">
        <v>26</v>
      </c>
      <c r="C484" s="437" t="s">
        <v>363</v>
      </c>
      <c r="D484" s="432">
        <v>256415.98462</v>
      </c>
      <c r="E484" s="148"/>
      <c r="G484" s="137"/>
      <c r="I484" s="137"/>
      <c r="J484" s="137"/>
    </row>
    <row r="485" spans="2:10" ht="18" customHeight="1" thickBot="1" x14ac:dyDescent="0.35">
      <c r="B485" s="425">
        <v>27</v>
      </c>
      <c r="C485" s="433" t="s">
        <v>376</v>
      </c>
      <c r="D485" s="427">
        <f>SUM(D479:D484)</f>
        <v>835259.06475000002</v>
      </c>
      <c r="E485" s="148"/>
      <c r="G485" s="137"/>
      <c r="I485" s="137"/>
      <c r="J485" s="137"/>
    </row>
    <row r="486" spans="2:10" ht="18" customHeight="1" x14ac:dyDescent="0.3">
      <c r="B486" s="428"/>
      <c r="C486" s="434" t="s">
        <v>377</v>
      </c>
      <c r="D486" s="438"/>
      <c r="E486" s="148"/>
      <c r="G486" s="137"/>
      <c r="I486" s="137"/>
      <c r="J486" s="137"/>
    </row>
    <row r="487" spans="2:10" ht="18" customHeight="1" x14ac:dyDescent="0.3">
      <c r="B487" s="417">
        <v>28</v>
      </c>
      <c r="C487" s="418" t="s">
        <v>378</v>
      </c>
      <c r="D487" s="421">
        <v>2110161.5566600002</v>
      </c>
      <c r="E487" s="148"/>
      <c r="G487" s="137"/>
      <c r="I487" s="137"/>
      <c r="J487" s="137"/>
    </row>
    <row r="488" spans="2:10" ht="18" customHeight="1" x14ac:dyDescent="0.3">
      <c r="B488" s="417">
        <v>29</v>
      </c>
      <c r="C488" s="418" t="s">
        <v>367</v>
      </c>
      <c r="D488" s="421">
        <v>2082.3380700000002</v>
      </c>
      <c r="E488" s="148"/>
      <c r="G488" s="137"/>
      <c r="I488" s="137"/>
      <c r="J488" s="137"/>
    </row>
    <row r="489" spans="2:10" ht="18" customHeight="1" x14ac:dyDescent="0.3">
      <c r="B489" s="417">
        <v>30</v>
      </c>
      <c r="C489" s="431" t="s">
        <v>368</v>
      </c>
      <c r="D489" s="421"/>
      <c r="E489" s="148"/>
      <c r="G489" s="137"/>
      <c r="I489" s="137"/>
      <c r="J489" s="137"/>
    </row>
    <row r="490" spans="2:10" ht="18" customHeight="1" thickBot="1" x14ac:dyDescent="0.35">
      <c r="B490" s="422">
        <v>31</v>
      </c>
      <c r="C490" s="437" t="s">
        <v>369</v>
      </c>
      <c r="D490" s="432">
        <v>-1458076.6536200002</v>
      </c>
      <c r="E490" s="148"/>
      <c r="G490" s="137"/>
      <c r="I490" s="137"/>
      <c r="J490" s="137"/>
    </row>
    <row r="491" spans="2:10" ht="18" customHeight="1" thickBot="1" x14ac:dyDescent="0.35">
      <c r="B491" s="425">
        <v>32</v>
      </c>
      <c r="C491" s="433" t="s">
        <v>370</v>
      </c>
      <c r="D491" s="427">
        <f>SUM(D487:D490)</f>
        <v>654167.24111000006</v>
      </c>
      <c r="E491" s="148"/>
      <c r="G491" s="137"/>
      <c r="I491" s="137"/>
      <c r="J491" s="137"/>
    </row>
    <row r="492" spans="2:10" ht="18" customHeight="1" thickBot="1" x14ac:dyDescent="0.35">
      <c r="B492" s="425">
        <v>33</v>
      </c>
      <c r="C492" s="433" t="s">
        <v>371</v>
      </c>
      <c r="D492" s="427">
        <f>+D485+D491</f>
        <v>1489426.3058600002</v>
      </c>
      <c r="E492" s="148"/>
      <c r="G492" s="137"/>
      <c r="I492" s="137"/>
      <c r="J492" s="137"/>
    </row>
    <row r="493" spans="2:10" x14ac:dyDescent="0.3">
      <c r="B493" s="184"/>
      <c r="C493" s="117"/>
      <c r="D493" s="613"/>
      <c r="E493" s="156"/>
      <c r="F493" s="148"/>
      <c r="I493" s="137"/>
      <c r="J493" s="137"/>
    </row>
    <row r="494" spans="2:10" x14ac:dyDescent="0.3">
      <c r="B494" s="184"/>
      <c r="C494" s="117"/>
      <c r="D494" s="613"/>
      <c r="E494" s="156"/>
      <c r="F494" s="148"/>
      <c r="I494" s="137"/>
      <c r="J494" s="137"/>
    </row>
    <row r="495" spans="2:10" x14ac:dyDescent="0.3">
      <c r="B495" s="930" t="s">
        <v>379</v>
      </c>
      <c r="C495" s="931"/>
      <c r="D495" s="931"/>
      <c r="E495" s="931"/>
      <c r="F495" s="931"/>
      <c r="G495" s="931"/>
      <c r="I495" s="137"/>
      <c r="J495" s="137"/>
    </row>
    <row r="496" spans="2:10" ht="13.8" thickBot="1" x14ac:dyDescent="0.35">
      <c r="B496" s="119"/>
      <c r="C496" s="119"/>
      <c r="D496" s="450"/>
      <c r="E496" s="119"/>
      <c r="F496" s="119"/>
      <c r="I496" s="137"/>
      <c r="J496" s="137"/>
    </row>
    <row r="497" spans="2:10" ht="13.8" thickBot="1" x14ac:dyDescent="0.35">
      <c r="B497" s="912" t="s">
        <v>34</v>
      </c>
      <c r="C497" s="913"/>
      <c r="E497" s="137"/>
      <c r="F497" s="134"/>
      <c r="G497" s="149" t="s">
        <v>218</v>
      </c>
      <c r="I497" s="137"/>
      <c r="J497" s="137"/>
    </row>
    <row r="498" spans="2:10" ht="13.2" customHeight="1" x14ac:dyDescent="0.3">
      <c r="B498" s="914" t="s">
        <v>328</v>
      </c>
      <c r="C498" s="917" t="s">
        <v>329</v>
      </c>
      <c r="D498" s="919" t="s">
        <v>330</v>
      </c>
      <c r="E498" s="917" t="s">
        <v>107</v>
      </c>
      <c r="F498" s="917" t="s">
        <v>392</v>
      </c>
      <c r="G498" s="921" t="s">
        <v>393</v>
      </c>
      <c r="I498" s="137"/>
      <c r="J498" s="137"/>
    </row>
    <row r="499" spans="2:10" x14ac:dyDescent="0.3">
      <c r="B499" s="915"/>
      <c r="C499" s="907"/>
      <c r="D499" s="887"/>
      <c r="E499" s="907"/>
      <c r="F499" s="907"/>
      <c r="G499" s="922"/>
      <c r="I499" s="137"/>
      <c r="J499" s="137"/>
    </row>
    <row r="500" spans="2:10" ht="13.8" thickBot="1" x14ac:dyDescent="0.35">
      <c r="B500" s="916"/>
      <c r="C500" s="918"/>
      <c r="D500" s="920"/>
      <c r="E500" s="918"/>
      <c r="F500" s="918"/>
      <c r="G500" s="923"/>
      <c r="I500" s="137"/>
      <c r="J500" s="137"/>
    </row>
    <row r="501" spans="2:10" ht="18" customHeight="1" x14ac:dyDescent="0.3">
      <c r="B501" s="334"/>
      <c r="C501" s="370" t="s">
        <v>334</v>
      </c>
      <c r="D501" s="614"/>
      <c r="E501" s="439"/>
      <c r="F501" s="411"/>
      <c r="G501" s="440" t="s">
        <v>394</v>
      </c>
      <c r="I501" s="137"/>
      <c r="J501" s="137"/>
    </row>
    <row r="502" spans="2:10" ht="18" customHeight="1" x14ac:dyDescent="0.3">
      <c r="B502" s="332">
        <v>1</v>
      </c>
      <c r="C502" s="386" t="s">
        <v>335</v>
      </c>
      <c r="D502" s="615"/>
      <c r="E502" s="365"/>
      <c r="F502" s="409">
        <f t="shared" ref="F502:F541" si="5">+D502+E502</f>
        <v>0</v>
      </c>
      <c r="G502" s="402"/>
      <c r="I502" s="137"/>
      <c r="J502" s="137"/>
    </row>
    <row r="503" spans="2:10" ht="18" customHeight="1" x14ac:dyDescent="0.3">
      <c r="B503" s="332">
        <v>2</v>
      </c>
      <c r="C503" s="386" t="s">
        <v>336</v>
      </c>
      <c r="D503" s="615"/>
      <c r="E503" s="365"/>
      <c r="F503" s="409">
        <f t="shared" si="5"/>
        <v>0</v>
      </c>
      <c r="G503" s="402"/>
      <c r="I503" s="137"/>
      <c r="J503" s="137"/>
    </row>
    <row r="504" spans="2:10" ht="18" customHeight="1" x14ac:dyDescent="0.3">
      <c r="B504" s="332">
        <v>3</v>
      </c>
      <c r="C504" s="386" t="s">
        <v>337</v>
      </c>
      <c r="D504" s="615"/>
      <c r="E504" s="365"/>
      <c r="F504" s="409">
        <f t="shared" si="5"/>
        <v>0</v>
      </c>
      <c r="G504" s="402"/>
      <c r="I504" s="137"/>
      <c r="J504" s="137"/>
    </row>
    <row r="505" spans="2:10" ht="18" customHeight="1" x14ac:dyDescent="0.3">
      <c r="B505" s="332">
        <v>4</v>
      </c>
      <c r="C505" s="387" t="s">
        <v>338</v>
      </c>
      <c r="D505" s="615">
        <v>34388.798470000002</v>
      </c>
      <c r="E505" s="392">
        <v>46356.197919999999</v>
      </c>
      <c r="F505" s="409">
        <f t="shared" si="5"/>
        <v>80744.99639</v>
      </c>
      <c r="G505" s="402"/>
      <c r="I505" s="137"/>
      <c r="J505" s="137"/>
    </row>
    <row r="506" spans="2:10" ht="18" customHeight="1" x14ac:dyDescent="0.3">
      <c r="B506" s="332">
        <v>5</v>
      </c>
      <c r="C506" s="386" t="s">
        <v>383</v>
      </c>
      <c r="D506" s="615">
        <v>76592.608790000013</v>
      </c>
      <c r="E506" s="395">
        <v>4174.6334099999985</v>
      </c>
      <c r="F506" s="409">
        <f t="shared" si="5"/>
        <v>80767.242200000008</v>
      </c>
      <c r="G506" s="402"/>
      <c r="I506" s="137"/>
      <c r="J506" s="137"/>
    </row>
    <row r="507" spans="2:10" ht="18" customHeight="1" x14ac:dyDescent="0.3">
      <c r="B507" s="332">
        <v>6</v>
      </c>
      <c r="C507" s="386" t="s">
        <v>339</v>
      </c>
      <c r="D507" s="615"/>
      <c r="E507" s="392"/>
      <c r="F507" s="409">
        <f t="shared" si="5"/>
        <v>0</v>
      </c>
      <c r="G507" s="402"/>
      <c r="I507" s="137"/>
      <c r="J507" s="137"/>
    </row>
    <row r="508" spans="2:10" ht="18" customHeight="1" x14ac:dyDescent="0.3">
      <c r="B508" s="332">
        <v>7</v>
      </c>
      <c r="C508" s="386" t="s">
        <v>340</v>
      </c>
      <c r="D508" s="615"/>
      <c r="E508" s="392"/>
      <c r="F508" s="409">
        <f t="shared" si="5"/>
        <v>0</v>
      </c>
      <c r="G508" s="402"/>
      <c r="I508" s="137"/>
      <c r="J508" s="137"/>
    </row>
    <row r="509" spans="2:10" ht="18" customHeight="1" x14ac:dyDescent="0.3">
      <c r="B509" s="332"/>
      <c r="C509" s="362" t="s">
        <v>384</v>
      </c>
      <c r="D509" s="615"/>
      <c r="E509" s="392"/>
      <c r="F509" s="409">
        <f t="shared" si="5"/>
        <v>0</v>
      </c>
      <c r="G509" s="402"/>
      <c r="I509" s="137"/>
      <c r="J509" s="137"/>
    </row>
    <row r="510" spans="2:10" ht="18" customHeight="1" x14ac:dyDescent="0.3">
      <c r="B510" s="332"/>
      <c r="C510" s="362" t="s">
        <v>385</v>
      </c>
      <c r="D510" s="615"/>
      <c r="E510" s="392"/>
      <c r="F510" s="409">
        <f t="shared" si="5"/>
        <v>0</v>
      </c>
      <c r="G510" s="402"/>
      <c r="I510" s="137"/>
      <c r="J510" s="137"/>
    </row>
    <row r="511" spans="2:10" ht="18" customHeight="1" x14ac:dyDescent="0.3">
      <c r="B511" s="332">
        <v>8</v>
      </c>
      <c r="C511" s="386" t="s">
        <v>386</v>
      </c>
      <c r="D511" s="615"/>
      <c r="E511" s="365"/>
      <c r="F511" s="409">
        <f t="shared" si="5"/>
        <v>0</v>
      </c>
      <c r="G511" s="402"/>
      <c r="I511" s="137"/>
      <c r="J511" s="137"/>
    </row>
    <row r="512" spans="2:10" ht="18" customHeight="1" x14ac:dyDescent="0.3">
      <c r="B512" s="332"/>
      <c r="C512" s="362" t="s">
        <v>387</v>
      </c>
      <c r="D512" s="615"/>
      <c r="E512" s="365"/>
      <c r="F512" s="409">
        <f t="shared" si="5"/>
        <v>0</v>
      </c>
      <c r="G512" s="402"/>
      <c r="I512" s="137"/>
      <c r="J512" s="137"/>
    </row>
    <row r="513" spans="2:10" ht="18" customHeight="1" thickBot="1" x14ac:dyDescent="0.35">
      <c r="B513" s="333"/>
      <c r="C513" s="366" t="s">
        <v>388</v>
      </c>
      <c r="D513" s="616"/>
      <c r="E513" s="393"/>
      <c r="F513" s="410">
        <f t="shared" si="5"/>
        <v>0</v>
      </c>
      <c r="G513" s="403"/>
      <c r="I513" s="137"/>
      <c r="J513" s="137"/>
    </row>
    <row r="514" spans="2:10" ht="18" customHeight="1" thickBot="1" x14ac:dyDescent="0.35">
      <c r="B514" s="344">
        <v>9</v>
      </c>
      <c r="C514" s="388" t="s">
        <v>346</v>
      </c>
      <c r="D514" s="617">
        <f t="shared" ref="D514:G514" si="6">SUM(D515:D518)</f>
        <v>891639.27709092933</v>
      </c>
      <c r="E514" s="394">
        <f t="shared" si="6"/>
        <v>38517234.544442602</v>
      </c>
      <c r="F514" s="394">
        <f t="shared" si="5"/>
        <v>39408873.821533531</v>
      </c>
      <c r="G514" s="321">
        <f t="shared" si="6"/>
        <v>7692562.8720471645</v>
      </c>
      <c r="I514" s="137"/>
      <c r="J514" s="137"/>
    </row>
    <row r="515" spans="2:10" ht="18" customHeight="1" x14ac:dyDescent="0.3">
      <c r="B515" s="334">
        <v>10</v>
      </c>
      <c r="C515" s="367" t="s">
        <v>347</v>
      </c>
      <c r="D515" s="618"/>
      <c r="E515" s="399"/>
      <c r="F515" s="411">
        <f t="shared" si="5"/>
        <v>0</v>
      </c>
      <c r="G515" s="404"/>
      <c r="I515" s="137"/>
      <c r="J515" s="137"/>
    </row>
    <row r="516" spans="2:10" ht="18" customHeight="1" x14ac:dyDescent="0.3">
      <c r="B516" s="332">
        <v>11</v>
      </c>
      <c r="C516" s="362" t="s">
        <v>348</v>
      </c>
      <c r="D516" s="395">
        <v>891639.27709092933</v>
      </c>
      <c r="E516" s="409">
        <v>723880.01567659434</v>
      </c>
      <c r="F516" s="405">
        <f t="shared" si="5"/>
        <v>1615519.2927675238</v>
      </c>
      <c r="G516" s="405">
        <v>562456.58207968436</v>
      </c>
      <c r="I516" s="137"/>
      <c r="J516" s="137"/>
    </row>
    <row r="517" spans="2:10" ht="18" customHeight="1" x14ac:dyDescent="0.3">
      <c r="B517" s="332">
        <v>12</v>
      </c>
      <c r="C517" s="362" t="s">
        <v>349</v>
      </c>
      <c r="D517" s="395"/>
      <c r="E517" s="409">
        <v>37793354.528766006</v>
      </c>
      <c r="F517" s="405">
        <f t="shared" si="5"/>
        <v>37793354.528766006</v>
      </c>
      <c r="G517" s="405">
        <v>7130106.2899674801</v>
      </c>
      <c r="I517" s="137"/>
      <c r="J517" s="137"/>
    </row>
    <row r="518" spans="2:10" ht="18" customHeight="1" x14ac:dyDescent="0.25">
      <c r="B518" s="332">
        <v>13</v>
      </c>
      <c r="C518" s="362" t="s">
        <v>350</v>
      </c>
      <c r="D518" s="400"/>
      <c r="E518" s="409"/>
      <c r="F518" s="402">
        <f t="shared" si="5"/>
        <v>0</v>
      </c>
      <c r="G518" s="402"/>
      <c r="I518" s="137"/>
      <c r="J518" s="137"/>
    </row>
    <row r="519" spans="2:10" ht="18" customHeight="1" x14ac:dyDescent="0.25">
      <c r="B519" s="332">
        <v>14</v>
      </c>
      <c r="C519" s="363" t="s">
        <v>351</v>
      </c>
      <c r="D519" s="400"/>
      <c r="E519" s="409"/>
      <c r="F519" s="402">
        <f t="shared" si="5"/>
        <v>0</v>
      </c>
      <c r="G519" s="402"/>
      <c r="I519" s="137"/>
      <c r="J519" s="137"/>
    </row>
    <row r="520" spans="2:10" ht="18" customHeight="1" x14ac:dyDescent="0.25">
      <c r="B520" s="332">
        <v>15</v>
      </c>
      <c r="C520" s="363" t="s">
        <v>352</v>
      </c>
      <c r="D520" s="400">
        <v>19993</v>
      </c>
      <c r="E520" s="409">
        <v>346552.28262000001</v>
      </c>
      <c r="F520" s="405">
        <f t="shared" si="5"/>
        <v>366545.28262000001</v>
      </c>
      <c r="G520" s="405">
        <v>583649.17382000014</v>
      </c>
      <c r="I520" s="137"/>
      <c r="J520" s="137"/>
    </row>
    <row r="521" spans="2:10" ht="18" customHeight="1" x14ac:dyDescent="0.3">
      <c r="B521" s="332">
        <v>16</v>
      </c>
      <c r="C521" s="363" t="s">
        <v>353</v>
      </c>
      <c r="D521" s="395">
        <v>82701.758200000011</v>
      </c>
      <c r="E521" s="409">
        <v>4340648.1432400001</v>
      </c>
      <c r="F521" s="405">
        <f t="shared" si="5"/>
        <v>4423349.9014400002</v>
      </c>
      <c r="G521" s="405">
        <v>2002077.20481</v>
      </c>
      <c r="I521" s="137"/>
      <c r="J521" s="137"/>
    </row>
    <row r="522" spans="2:10" ht="18" customHeight="1" x14ac:dyDescent="0.3">
      <c r="B522" s="332">
        <v>17</v>
      </c>
      <c r="C522" s="363" t="s">
        <v>380</v>
      </c>
      <c r="D522" s="395">
        <v>61726.072650000002</v>
      </c>
      <c r="E522" s="409">
        <v>1272124.2263199999</v>
      </c>
      <c r="F522" s="402">
        <f t="shared" si="5"/>
        <v>1333850.2989699999</v>
      </c>
      <c r="G522" s="402">
        <v>100.10727</v>
      </c>
      <c r="I522" s="137"/>
      <c r="J522" s="137"/>
    </row>
    <row r="523" spans="2:10" ht="18" customHeight="1" x14ac:dyDescent="0.3">
      <c r="B523" s="332">
        <v>18</v>
      </c>
      <c r="C523" s="363" t="s">
        <v>381</v>
      </c>
      <c r="D523" s="395"/>
      <c r="E523" s="409">
        <v>2745058.8565100003</v>
      </c>
      <c r="F523" s="405">
        <f t="shared" si="5"/>
        <v>2745058.8565100003</v>
      </c>
      <c r="G523" s="405">
        <v>213290.74894999998</v>
      </c>
      <c r="I523" s="137"/>
      <c r="J523" s="137"/>
    </row>
    <row r="524" spans="2:10" ht="18" customHeight="1" thickBot="1" x14ac:dyDescent="0.35">
      <c r="B524" s="333">
        <v>19</v>
      </c>
      <c r="C524" s="372" t="s">
        <v>382</v>
      </c>
      <c r="D524" s="396">
        <v>50015.61634</v>
      </c>
      <c r="E524" s="410">
        <v>565002.272</v>
      </c>
      <c r="F524" s="406">
        <f t="shared" si="5"/>
        <v>615017.88833999995</v>
      </c>
      <c r="G524" s="406">
        <v>1251382.5074100001</v>
      </c>
      <c r="I524" s="137"/>
      <c r="J524" s="137"/>
    </row>
    <row r="525" spans="2:10" ht="18" customHeight="1" thickBot="1" x14ac:dyDescent="0.35">
      <c r="B525" s="344">
        <v>20</v>
      </c>
      <c r="C525" s="369" t="s">
        <v>375</v>
      </c>
      <c r="D525" s="617">
        <f>+SUM(D502:D507)+D509+D510+D512+D513+D514+SUM(D519:D524)</f>
        <v>1217057.1315409294</v>
      </c>
      <c r="E525" s="394">
        <f>+SUM(E502:E507)+E509+E510+E512+E513+E514+SUM(E519:E524)</f>
        <v>47837151.156462602</v>
      </c>
      <c r="F525" s="412">
        <f t="shared" ref="F525" si="7">+D525+E525</f>
        <v>49054208.288003534</v>
      </c>
      <c r="G525" s="321">
        <f>+SUM(G502:G507)+G509+G510+G512+G513+G514+SUM(G519:G524)</f>
        <v>11743062.614307165</v>
      </c>
      <c r="I525" s="137"/>
      <c r="J525" s="137"/>
    </row>
    <row r="526" spans="2:10" ht="18" customHeight="1" x14ac:dyDescent="0.3">
      <c r="B526" s="334"/>
      <c r="C526" s="389" t="s">
        <v>356</v>
      </c>
      <c r="D526" s="618"/>
      <c r="E526" s="368"/>
      <c r="F526" s="411">
        <f t="shared" si="5"/>
        <v>0</v>
      </c>
      <c r="G526" s="407"/>
      <c r="I526" s="137"/>
      <c r="J526" s="137"/>
    </row>
    <row r="527" spans="2:10" ht="18" customHeight="1" x14ac:dyDescent="0.3">
      <c r="B527" s="332"/>
      <c r="C527" s="390" t="s">
        <v>357</v>
      </c>
      <c r="D527" s="615"/>
      <c r="E527" s="365"/>
      <c r="F527" s="409">
        <f t="shared" si="5"/>
        <v>0</v>
      </c>
      <c r="G527" s="402"/>
      <c r="I527" s="137"/>
      <c r="J527" s="137"/>
    </row>
    <row r="528" spans="2:10" ht="18" customHeight="1" x14ac:dyDescent="0.3">
      <c r="B528" s="332">
        <v>21</v>
      </c>
      <c r="C528" s="363" t="s">
        <v>358</v>
      </c>
      <c r="D528" s="392">
        <v>5106558.0602700002</v>
      </c>
      <c r="E528" s="409">
        <v>9582157.8983800001</v>
      </c>
      <c r="F528" s="409">
        <f t="shared" si="5"/>
        <v>14688715.95865</v>
      </c>
      <c r="G528" s="405">
        <v>9649572.4187899996</v>
      </c>
      <c r="I528" s="137"/>
      <c r="J528" s="137"/>
    </row>
    <row r="529" spans="2:10" ht="18" customHeight="1" x14ac:dyDescent="0.3">
      <c r="B529" s="332">
        <v>22</v>
      </c>
      <c r="C529" s="363" t="s">
        <v>359</v>
      </c>
      <c r="D529" s="365">
        <v>75731.214000000007</v>
      </c>
      <c r="E529" s="409"/>
      <c r="F529" s="409">
        <f t="shared" si="5"/>
        <v>75731.214000000007</v>
      </c>
      <c r="G529" s="402"/>
      <c r="I529" s="137"/>
      <c r="J529" s="137"/>
    </row>
    <row r="530" spans="2:10" ht="18" customHeight="1" x14ac:dyDescent="0.3">
      <c r="B530" s="332">
        <v>23</v>
      </c>
      <c r="C530" s="363" t="s">
        <v>360</v>
      </c>
      <c r="D530" s="392">
        <v>524541.10366000014</v>
      </c>
      <c r="E530" s="409">
        <v>743792.67183000001</v>
      </c>
      <c r="F530" s="409">
        <f t="shared" si="5"/>
        <v>1268333.7754900001</v>
      </c>
      <c r="G530" s="405">
        <v>826018.99010000005</v>
      </c>
      <c r="I530" s="137"/>
      <c r="J530" s="137"/>
    </row>
    <row r="531" spans="2:10" ht="18" customHeight="1" x14ac:dyDescent="0.3">
      <c r="B531" s="332">
        <v>24</v>
      </c>
      <c r="C531" s="363" t="s">
        <v>361</v>
      </c>
      <c r="D531" s="365">
        <v>0</v>
      </c>
      <c r="E531" s="409">
        <v>36635.161079999998</v>
      </c>
      <c r="F531" s="409">
        <f t="shared" si="5"/>
        <v>36635.161079999998</v>
      </c>
      <c r="G531" s="402"/>
      <c r="I531" s="137"/>
      <c r="J531" s="137"/>
    </row>
    <row r="532" spans="2:10" ht="18" customHeight="1" x14ac:dyDescent="0.3">
      <c r="B532" s="332">
        <v>25</v>
      </c>
      <c r="C532" s="362" t="s">
        <v>362</v>
      </c>
      <c r="D532" s="392">
        <v>21991.89186</v>
      </c>
      <c r="E532" s="409">
        <v>49537.779390000003</v>
      </c>
      <c r="F532" s="409">
        <f t="shared" si="5"/>
        <v>71529.671249999999</v>
      </c>
      <c r="G532" s="402"/>
      <c r="I532" s="137"/>
      <c r="J532" s="137"/>
    </row>
    <row r="533" spans="2:10" ht="18" customHeight="1" thickBot="1" x14ac:dyDescent="0.35">
      <c r="B533" s="333">
        <v>26</v>
      </c>
      <c r="C533" s="372" t="s">
        <v>363</v>
      </c>
      <c r="D533" s="397">
        <v>14668.137410000008</v>
      </c>
      <c r="E533" s="410">
        <v>6135561.1239300007</v>
      </c>
      <c r="F533" s="410">
        <f t="shared" si="5"/>
        <v>6150229.2613400007</v>
      </c>
      <c r="G533" s="406">
        <v>50606.124779999991</v>
      </c>
      <c r="I533" s="137"/>
      <c r="J533" s="137"/>
    </row>
    <row r="534" spans="2:10" ht="18" customHeight="1" thickBot="1" x14ac:dyDescent="0.35">
      <c r="B534" s="361">
        <v>27</v>
      </c>
      <c r="C534" s="369" t="s">
        <v>376</v>
      </c>
      <c r="D534" s="617">
        <f>SUM(D528:D533)</f>
        <v>5743490.4072000002</v>
      </c>
      <c r="E534" s="394">
        <f t="shared" ref="E534" si="8">SUM(E528:E533)</f>
        <v>16547684.634610001</v>
      </c>
      <c r="F534" s="412">
        <f t="shared" si="5"/>
        <v>22291175.041810002</v>
      </c>
      <c r="G534" s="321">
        <f t="shared" ref="G534" si="9">SUM(G528:G533)</f>
        <v>10526197.533669999</v>
      </c>
      <c r="I534" s="137"/>
      <c r="J534" s="137"/>
    </row>
    <row r="535" spans="2:10" ht="18" customHeight="1" x14ac:dyDescent="0.3">
      <c r="B535" s="334"/>
      <c r="C535" s="389" t="s">
        <v>377</v>
      </c>
      <c r="D535" s="618"/>
      <c r="E535" s="401"/>
      <c r="F535" s="413"/>
      <c r="G535" s="408"/>
      <c r="I535" s="137"/>
      <c r="J535" s="137"/>
    </row>
    <row r="536" spans="2:10" ht="18" customHeight="1" x14ac:dyDescent="0.3">
      <c r="B536" s="332">
        <v>28</v>
      </c>
      <c r="C536" s="386" t="s">
        <v>378</v>
      </c>
      <c r="D536" s="615"/>
      <c r="E536" s="365"/>
      <c r="F536" s="409">
        <f t="shared" si="5"/>
        <v>0</v>
      </c>
      <c r="G536" s="402"/>
      <c r="I536" s="137"/>
      <c r="J536" s="137"/>
    </row>
    <row r="537" spans="2:10" ht="18" customHeight="1" x14ac:dyDescent="0.3">
      <c r="B537" s="332">
        <v>29</v>
      </c>
      <c r="C537" s="386" t="s">
        <v>367</v>
      </c>
      <c r="D537" s="615"/>
      <c r="E537" s="365"/>
      <c r="F537" s="409">
        <f t="shared" si="5"/>
        <v>0</v>
      </c>
      <c r="G537" s="402"/>
      <c r="I537" s="137"/>
      <c r="J537" s="137"/>
    </row>
    <row r="538" spans="2:10" ht="18" customHeight="1" x14ac:dyDescent="0.3">
      <c r="B538" s="332">
        <v>30</v>
      </c>
      <c r="C538" s="386" t="s">
        <v>368</v>
      </c>
      <c r="D538" s="615"/>
      <c r="E538" s="365"/>
      <c r="F538" s="409">
        <f t="shared" si="5"/>
        <v>0</v>
      </c>
      <c r="G538" s="402"/>
      <c r="I538" s="137"/>
      <c r="J538" s="137"/>
    </row>
    <row r="539" spans="2:10" ht="18" customHeight="1" thickBot="1" x14ac:dyDescent="0.35">
      <c r="B539" s="333">
        <v>31</v>
      </c>
      <c r="C539" s="391" t="s">
        <v>369</v>
      </c>
      <c r="D539" s="616">
        <v>-4526433.2756590713</v>
      </c>
      <c r="E539" s="397">
        <v>31289466.521852601</v>
      </c>
      <c r="F539" s="410">
        <f t="shared" si="5"/>
        <v>26763033.246193528</v>
      </c>
      <c r="G539" s="406">
        <v>1216865.0806371663</v>
      </c>
      <c r="I539" s="137"/>
      <c r="J539" s="137"/>
    </row>
    <row r="540" spans="2:10" ht="18" customHeight="1" thickBot="1" x14ac:dyDescent="0.35">
      <c r="B540" s="361">
        <v>32</v>
      </c>
      <c r="C540" s="369" t="s">
        <v>370</v>
      </c>
      <c r="D540" s="617">
        <f>SUM(D536:D539)</f>
        <v>-4526433.2756590713</v>
      </c>
      <c r="E540" s="398">
        <f>SUM(E536:E539)</f>
        <v>31289466.521852601</v>
      </c>
      <c r="F540" s="412">
        <f t="shared" si="5"/>
        <v>26763033.246193528</v>
      </c>
      <c r="G540" s="321">
        <f>SUM(G536:G539)</f>
        <v>1216865.0806371663</v>
      </c>
      <c r="I540" s="137"/>
      <c r="J540" s="137"/>
    </row>
    <row r="541" spans="2:10" ht="18" customHeight="1" thickBot="1" x14ac:dyDescent="0.35">
      <c r="B541" s="344">
        <v>33</v>
      </c>
      <c r="C541" s="369" t="s">
        <v>371</v>
      </c>
      <c r="D541" s="617">
        <f>+D534+D540</f>
        <v>1217057.131540929</v>
      </c>
      <c r="E541" s="398">
        <f>+E534+E540</f>
        <v>47837151.156462602</v>
      </c>
      <c r="F541" s="394">
        <f t="shared" si="5"/>
        <v>49054208.288003534</v>
      </c>
      <c r="G541" s="321">
        <f>+G534+G540</f>
        <v>11743062.614307165</v>
      </c>
      <c r="I541" s="137"/>
      <c r="J541" s="137"/>
    </row>
    <row r="542" spans="2:10" x14ac:dyDescent="0.3">
      <c r="B542" s="184"/>
      <c r="C542" s="117"/>
      <c r="D542" s="613"/>
      <c r="E542" s="156"/>
      <c r="F542" s="148"/>
      <c r="I542" s="137"/>
      <c r="J542" s="137"/>
    </row>
    <row r="543" spans="2:10" x14ac:dyDescent="0.3">
      <c r="B543" s="184"/>
      <c r="C543" s="117"/>
      <c r="D543" s="613"/>
      <c r="E543" s="156"/>
      <c r="F543" s="148"/>
      <c r="I543" s="137"/>
      <c r="J543" s="137"/>
    </row>
    <row r="544" spans="2:10" x14ac:dyDescent="0.3">
      <c r="B544" s="930" t="s">
        <v>379</v>
      </c>
      <c r="C544" s="931"/>
      <c r="D544" s="931"/>
      <c r="E544" s="931"/>
      <c r="F544" s="931"/>
      <c r="G544" s="931"/>
      <c r="I544" s="137"/>
      <c r="J544" s="137"/>
    </row>
    <row r="545" spans="2:10" ht="13.8" thickBot="1" x14ac:dyDescent="0.35">
      <c r="B545" s="119"/>
      <c r="C545" s="119"/>
      <c r="D545" s="450"/>
      <c r="E545" s="119"/>
      <c r="F545" s="119"/>
      <c r="G545" s="137"/>
      <c r="I545" s="137"/>
      <c r="J545" s="137"/>
    </row>
    <row r="546" spans="2:10" ht="13.8" thickBot="1" x14ac:dyDescent="0.35">
      <c r="B546" s="912" t="s">
        <v>26</v>
      </c>
      <c r="C546" s="913"/>
      <c r="D546" s="451"/>
      <c r="E546" s="197"/>
      <c r="F546" s="137"/>
      <c r="I546" s="137"/>
      <c r="J546" s="137"/>
    </row>
    <row r="547" spans="2:10" ht="18" customHeight="1" x14ac:dyDescent="0.3">
      <c r="B547" s="914" t="s">
        <v>328</v>
      </c>
      <c r="C547" s="917"/>
      <c r="D547" s="925" t="s">
        <v>374</v>
      </c>
      <c r="E547" s="191"/>
      <c r="I547" s="137"/>
      <c r="J547" s="137"/>
    </row>
    <row r="548" spans="2:10" ht="18" customHeight="1" x14ac:dyDescent="0.3">
      <c r="B548" s="915"/>
      <c r="C548" s="907"/>
      <c r="D548" s="926"/>
      <c r="E548" s="118"/>
      <c r="I548" s="137"/>
      <c r="J548" s="137"/>
    </row>
    <row r="549" spans="2:10" ht="18" customHeight="1" thickBot="1" x14ac:dyDescent="0.35">
      <c r="B549" s="916"/>
      <c r="C549" s="918"/>
      <c r="D549" s="927"/>
      <c r="E549" s="118"/>
      <c r="I549" s="137"/>
      <c r="J549" s="137"/>
    </row>
    <row r="550" spans="2:10" ht="18" customHeight="1" x14ac:dyDescent="0.3">
      <c r="B550" s="373"/>
      <c r="C550" s="374" t="s">
        <v>334</v>
      </c>
      <c r="D550" s="416"/>
      <c r="E550" s="148"/>
      <c r="I550" s="137"/>
      <c r="J550" s="137"/>
    </row>
    <row r="551" spans="2:10" ht="18" customHeight="1" x14ac:dyDescent="0.3">
      <c r="B551" s="375">
        <v>1</v>
      </c>
      <c r="C551" s="362" t="s">
        <v>335</v>
      </c>
      <c r="D551" s="419"/>
      <c r="E551" s="148"/>
      <c r="G551" s="137"/>
      <c r="I551" s="137"/>
      <c r="J551" s="137"/>
    </row>
    <row r="552" spans="2:10" ht="18" customHeight="1" x14ac:dyDescent="0.3">
      <c r="B552" s="375">
        <v>2</v>
      </c>
      <c r="C552" s="362" t="s">
        <v>336</v>
      </c>
      <c r="D552" s="420">
        <v>22459.919999999998</v>
      </c>
      <c r="E552" s="148"/>
      <c r="G552" s="137"/>
      <c r="I552" s="137"/>
      <c r="J552" s="137"/>
    </row>
    <row r="553" spans="2:10" ht="18" customHeight="1" x14ac:dyDescent="0.3">
      <c r="B553" s="375">
        <v>3</v>
      </c>
      <c r="C553" s="362" t="s">
        <v>337</v>
      </c>
      <c r="D553" s="421"/>
      <c r="E553" s="148"/>
      <c r="G553" s="137"/>
      <c r="I553" s="137"/>
      <c r="J553" s="137"/>
    </row>
    <row r="554" spans="2:10" ht="18" customHeight="1" x14ac:dyDescent="0.3">
      <c r="B554" s="375">
        <v>4</v>
      </c>
      <c r="C554" s="362" t="s">
        <v>338</v>
      </c>
      <c r="D554" s="421">
        <v>36132.211770456706</v>
      </c>
      <c r="E554" s="148"/>
      <c r="G554" s="137"/>
      <c r="I554" s="137"/>
      <c r="J554" s="137"/>
    </row>
    <row r="555" spans="2:10" ht="18" customHeight="1" x14ac:dyDescent="0.3">
      <c r="B555" s="375">
        <v>5</v>
      </c>
      <c r="C555" s="362" t="s">
        <v>383</v>
      </c>
      <c r="D555" s="421">
        <v>57965</v>
      </c>
      <c r="E555" s="148"/>
      <c r="G555" s="137"/>
      <c r="I555" s="137"/>
      <c r="J555" s="137"/>
    </row>
    <row r="556" spans="2:10" ht="18" customHeight="1" x14ac:dyDescent="0.3">
      <c r="B556" s="375">
        <v>6</v>
      </c>
      <c r="C556" s="362" t="s">
        <v>339</v>
      </c>
      <c r="D556" s="419"/>
      <c r="E556" s="148"/>
      <c r="G556" s="137"/>
      <c r="I556" s="137"/>
      <c r="J556" s="137"/>
    </row>
    <row r="557" spans="2:10" ht="18" customHeight="1" x14ac:dyDescent="0.3">
      <c r="B557" s="375">
        <v>7</v>
      </c>
      <c r="C557" s="362" t="s">
        <v>340</v>
      </c>
      <c r="D557" s="419"/>
      <c r="E557" s="148"/>
      <c r="G557" s="137"/>
      <c r="I557" s="137"/>
      <c r="J557" s="137"/>
    </row>
    <row r="558" spans="2:10" ht="18" customHeight="1" x14ac:dyDescent="0.3">
      <c r="B558" s="375"/>
      <c r="C558" s="362" t="s">
        <v>384</v>
      </c>
      <c r="D558" s="419"/>
      <c r="E558" s="148"/>
      <c r="G558" s="137"/>
      <c r="I558" s="137"/>
      <c r="J558" s="137"/>
    </row>
    <row r="559" spans="2:10" ht="18" customHeight="1" x14ac:dyDescent="0.3">
      <c r="B559" s="375"/>
      <c r="C559" s="362" t="s">
        <v>385</v>
      </c>
      <c r="D559" s="419"/>
      <c r="E559" s="148"/>
      <c r="G559" s="137"/>
      <c r="I559" s="137"/>
      <c r="J559" s="137"/>
    </row>
    <row r="560" spans="2:10" ht="18" customHeight="1" x14ac:dyDescent="0.3">
      <c r="B560" s="375">
        <v>8</v>
      </c>
      <c r="C560" s="362" t="s">
        <v>386</v>
      </c>
      <c r="D560" s="419"/>
      <c r="E560" s="148"/>
      <c r="G560" s="137"/>
      <c r="I560" s="137"/>
      <c r="J560" s="137"/>
    </row>
    <row r="561" spans="2:10" ht="18" customHeight="1" x14ac:dyDescent="0.3">
      <c r="B561" s="375"/>
      <c r="C561" s="362" t="s">
        <v>387</v>
      </c>
      <c r="D561" s="419"/>
      <c r="E561" s="148"/>
      <c r="G561" s="137"/>
      <c r="I561" s="137"/>
      <c r="J561" s="137"/>
    </row>
    <row r="562" spans="2:10" ht="18" customHeight="1" thickBot="1" x14ac:dyDescent="0.35">
      <c r="B562" s="376"/>
      <c r="C562" s="366" t="s">
        <v>388</v>
      </c>
      <c r="D562" s="424"/>
      <c r="E562" s="148"/>
      <c r="G562" s="137"/>
      <c r="I562" s="137"/>
      <c r="J562" s="137"/>
    </row>
    <row r="563" spans="2:10" ht="18" customHeight="1" thickBot="1" x14ac:dyDescent="0.35">
      <c r="B563" s="344">
        <v>9</v>
      </c>
      <c r="C563" s="369" t="s">
        <v>346</v>
      </c>
      <c r="D563" s="427">
        <f>+SUM(D564:D567)</f>
        <v>2433307.69</v>
      </c>
      <c r="G563" s="137"/>
      <c r="I563" s="137"/>
      <c r="J563" s="137"/>
    </row>
    <row r="564" spans="2:10" ht="18" customHeight="1" x14ac:dyDescent="0.3">
      <c r="B564" s="377">
        <v>10</v>
      </c>
      <c r="C564" s="367" t="s">
        <v>347</v>
      </c>
      <c r="D564" s="430"/>
      <c r="E564" s="148"/>
      <c r="G564" s="137"/>
      <c r="I564" s="137"/>
      <c r="J564" s="137"/>
    </row>
    <row r="565" spans="2:10" ht="18" customHeight="1" x14ac:dyDescent="0.3">
      <c r="B565" s="375">
        <v>11</v>
      </c>
      <c r="C565" s="362" t="s">
        <v>348</v>
      </c>
      <c r="D565" s="421">
        <v>2433307.69</v>
      </c>
      <c r="E565" s="148"/>
      <c r="G565" s="137"/>
      <c r="I565" s="137"/>
      <c r="J565" s="137"/>
    </row>
    <row r="566" spans="2:10" ht="18" customHeight="1" x14ac:dyDescent="0.3">
      <c r="B566" s="375">
        <v>12</v>
      </c>
      <c r="C566" s="362" t="s">
        <v>349</v>
      </c>
      <c r="D566" s="421"/>
      <c r="E566" s="148"/>
      <c r="G566" s="137"/>
      <c r="I566" s="137"/>
      <c r="J566" s="137"/>
    </row>
    <row r="567" spans="2:10" ht="18" customHeight="1" x14ac:dyDescent="0.3">
      <c r="B567" s="375">
        <v>13</v>
      </c>
      <c r="C567" s="362" t="s">
        <v>350</v>
      </c>
      <c r="D567" s="421"/>
      <c r="E567" s="148"/>
      <c r="G567" s="137"/>
      <c r="I567" s="137"/>
      <c r="J567" s="137"/>
    </row>
    <row r="568" spans="2:10" ht="18" customHeight="1" x14ac:dyDescent="0.3">
      <c r="B568" s="375">
        <v>14</v>
      </c>
      <c r="C568" s="363" t="s">
        <v>351</v>
      </c>
      <c r="D568" s="421"/>
      <c r="E568" s="148"/>
      <c r="G568" s="137"/>
      <c r="I568" s="137"/>
      <c r="J568" s="137"/>
    </row>
    <row r="569" spans="2:10" ht="18" customHeight="1" x14ac:dyDescent="0.3">
      <c r="B569" s="375">
        <v>15</v>
      </c>
      <c r="C569" s="363" t="s">
        <v>352</v>
      </c>
      <c r="D569" s="421">
        <v>270864.72397682484</v>
      </c>
      <c r="E569" s="148"/>
      <c r="G569" s="137"/>
      <c r="I569" s="137"/>
      <c r="J569" s="137"/>
    </row>
    <row r="570" spans="2:10" ht="18" customHeight="1" x14ac:dyDescent="0.3">
      <c r="B570" s="375">
        <v>16</v>
      </c>
      <c r="C570" s="363" t="s">
        <v>353</v>
      </c>
      <c r="D570" s="421">
        <v>1252534.8999999999</v>
      </c>
      <c r="E570" s="148"/>
      <c r="G570" s="137"/>
      <c r="I570" s="137"/>
      <c r="J570" s="137"/>
    </row>
    <row r="571" spans="2:10" ht="18" customHeight="1" x14ac:dyDescent="0.3">
      <c r="B571" s="375">
        <v>17</v>
      </c>
      <c r="C571" s="362" t="s">
        <v>380</v>
      </c>
      <c r="D571" s="421">
        <v>270147.45346768858</v>
      </c>
      <c r="E571" s="156"/>
      <c r="G571" s="137"/>
      <c r="I571" s="137"/>
      <c r="J571" s="137"/>
    </row>
    <row r="572" spans="2:10" ht="18" customHeight="1" x14ac:dyDescent="0.3">
      <c r="B572" s="375">
        <v>18</v>
      </c>
      <c r="C572" s="362" t="s">
        <v>381</v>
      </c>
      <c r="D572" s="421">
        <v>231310.93</v>
      </c>
      <c r="E572" s="148"/>
      <c r="G572" s="137"/>
      <c r="I572" s="137"/>
      <c r="J572" s="137"/>
    </row>
    <row r="573" spans="2:10" ht="18" customHeight="1" thickBot="1" x14ac:dyDescent="0.35">
      <c r="B573" s="376">
        <v>19</v>
      </c>
      <c r="C573" s="366" t="s">
        <v>382</v>
      </c>
      <c r="D573" s="432">
        <v>221562</v>
      </c>
      <c r="E573" s="148"/>
      <c r="G573" s="137"/>
      <c r="I573" s="137"/>
      <c r="J573" s="137"/>
    </row>
    <row r="574" spans="2:10" ht="18" customHeight="1" thickBot="1" x14ac:dyDescent="0.35">
      <c r="B574" s="344">
        <v>20</v>
      </c>
      <c r="C574" s="371" t="s">
        <v>375</v>
      </c>
      <c r="D574" s="427">
        <f>+SUM(D551:D556)+D558+D559+D561+D562+D563+SUM(D568:D573)</f>
        <v>4796284.8292149696</v>
      </c>
      <c r="E574" s="148"/>
      <c r="G574" s="137"/>
      <c r="I574" s="137"/>
      <c r="J574" s="137"/>
    </row>
    <row r="575" spans="2:10" ht="18" customHeight="1" x14ac:dyDescent="0.3">
      <c r="B575" s="377"/>
      <c r="C575" s="370" t="s">
        <v>356</v>
      </c>
      <c r="D575" s="435"/>
      <c r="E575" s="148"/>
      <c r="G575" s="137"/>
      <c r="I575" s="137"/>
      <c r="J575" s="137"/>
    </row>
    <row r="576" spans="2:10" ht="18" customHeight="1" x14ac:dyDescent="0.3">
      <c r="B576" s="375"/>
      <c r="C576" s="364" t="s">
        <v>357</v>
      </c>
      <c r="D576" s="419"/>
      <c r="E576" s="148"/>
      <c r="G576" s="137"/>
      <c r="I576" s="137"/>
      <c r="J576" s="137"/>
    </row>
    <row r="577" spans="2:10" ht="18" customHeight="1" x14ac:dyDescent="0.3">
      <c r="B577" s="375">
        <v>21</v>
      </c>
      <c r="C577" s="362" t="s">
        <v>358</v>
      </c>
      <c r="D577" s="421">
        <v>2135568.5147660598</v>
      </c>
      <c r="E577" s="148"/>
      <c r="G577" s="137"/>
      <c r="I577" s="137"/>
      <c r="J577" s="137"/>
    </row>
    <row r="578" spans="2:10" ht="18" customHeight="1" x14ac:dyDescent="0.3">
      <c r="B578" s="375">
        <v>22</v>
      </c>
      <c r="C578" s="363" t="s">
        <v>359</v>
      </c>
      <c r="D578" s="421">
        <v>35178.372000000003</v>
      </c>
      <c r="E578" s="148"/>
      <c r="G578" s="137"/>
      <c r="I578" s="137"/>
      <c r="J578" s="137"/>
    </row>
    <row r="579" spans="2:10" ht="18" customHeight="1" x14ac:dyDescent="0.3">
      <c r="B579" s="375">
        <v>23</v>
      </c>
      <c r="C579" s="363" t="s">
        <v>360</v>
      </c>
      <c r="D579" s="421">
        <v>312115.0467337658</v>
      </c>
      <c r="E579" s="148"/>
      <c r="G579" s="137"/>
      <c r="I579" s="137"/>
      <c r="J579" s="137"/>
    </row>
    <row r="580" spans="2:10" ht="18" customHeight="1" x14ac:dyDescent="0.3">
      <c r="B580" s="375">
        <v>24</v>
      </c>
      <c r="C580" s="363" t="s">
        <v>361</v>
      </c>
      <c r="D580" s="421">
        <v>142819.54</v>
      </c>
      <c r="E580" s="148"/>
      <c r="G580" s="137"/>
      <c r="I580" s="137"/>
      <c r="J580" s="137"/>
    </row>
    <row r="581" spans="2:10" ht="18" customHeight="1" x14ac:dyDescent="0.3">
      <c r="B581" s="375">
        <v>25</v>
      </c>
      <c r="C581" s="362" t="s">
        <v>362</v>
      </c>
      <c r="D581" s="421"/>
      <c r="E581" s="148"/>
      <c r="G581" s="137"/>
      <c r="I581" s="137"/>
      <c r="J581" s="137"/>
    </row>
    <row r="582" spans="2:10" ht="18" customHeight="1" thickBot="1" x14ac:dyDescent="0.35">
      <c r="B582" s="376">
        <v>26</v>
      </c>
      <c r="C582" s="372" t="s">
        <v>363</v>
      </c>
      <c r="D582" s="432">
        <v>653400.06326623424</v>
      </c>
      <c r="E582" s="148"/>
      <c r="G582" s="137"/>
      <c r="I582" s="137"/>
      <c r="J582" s="137"/>
    </row>
    <row r="583" spans="2:10" ht="18" customHeight="1" thickBot="1" x14ac:dyDescent="0.35">
      <c r="B583" s="344">
        <v>27</v>
      </c>
      <c r="C583" s="371" t="s">
        <v>376</v>
      </c>
      <c r="D583" s="427">
        <f>SUM(D577:D582)</f>
        <v>3279081.5367660597</v>
      </c>
      <c r="E583" s="148"/>
      <c r="G583" s="137"/>
      <c r="I583" s="137"/>
      <c r="J583" s="137"/>
    </row>
    <row r="584" spans="2:10" ht="18" customHeight="1" x14ac:dyDescent="0.3">
      <c r="B584" s="377"/>
      <c r="C584" s="370" t="s">
        <v>377</v>
      </c>
      <c r="D584" s="438"/>
      <c r="E584" s="148"/>
      <c r="G584" s="137"/>
      <c r="I584" s="137"/>
      <c r="J584" s="137"/>
    </row>
    <row r="585" spans="2:10" ht="18" customHeight="1" x14ac:dyDescent="0.3">
      <c r="B585" s="375">
        <v>28</v>
      </c>
      <c r="C585" s="362" t="s">
        <v>378</v>
      </c>
      <c r="D585" s="421">
        <v>825000</v>
      </c>
      <c r="E585" s="156"/>
      <c r="F585" s="134"/>
      <c r="G585" s="137"/>
      <c r="I585" s="137"/>
      <c r="J585" s="137"/>
    </row>
    <row r="586" spans="2:10" ht="18" customHeight="1" x14ac:dyDescent="0.3">
      <c r="B586" s="375">
        <v>29</v>
      </c>
      <c r="C586" s="362" t="s">
        <v>367</v>
      </c>
      <c r="D586" s="421"/>
      <c r="E586" s="148"/>
      <c r="G586" s="137"/>
      <c r="I586" s="137"/>
      <c r="J586" s="137"/>
    </row>
    <row r="587" spans="2:10" ht="18" customHeight="1" x14ac:dyDescent="0.3">
      <c r="B587" s="375">
        <v>30</v>
      </c>
      <c r="C587" s="363" t="s">
        <v>368</v>
      </c>
      <c r="D587" s="421"/>
      <c r="E587" s="148" t="s">
        <v>395</v>
      </c>
      <c r="G587" s="137"/>
      <c r="I587" s="137"/>
      <c r="J587" s="137"/>
    </row>
    <row r="588" spans="2:10" ht="18" customHeight="1" thickBot="1" x14ac:dyDescent="0.35">
      <c r="B588" s="376">
        <v>31</v>
      </c>
      <c r="C588" s="372" t="s">
        <v>369</v>
      </c>
      <c r="D588" s="432">
        <v>692203.45</v>
      </c>
      <c r="E588" s="148"/>
      <c r="G588" s="137"/>
      <c r="I588" s="137"/>
      <c r="J588" s="137"/>
    </row>
    <row r="589" spans="2:10" ht="18" customHeight="1" thickBot="1" x14ac:dyDescent="0.35">
      <c r="B589" s="344">
        <v>32</v>
      </c>
      <c r="C589" s="371" t="s">
        <v>370</v>
      </c>
      <c r="D589" s="427">
        <f>SUM(D585:D588)</f>
        <v>1517203.45</v>
      </c>
      <c r="E589" s="148"/>
      <c r="G589" s="137"/>
      <c r="I589" s="137"/>
      <c r="J589" s="137"/>
    </row>
    <row r="590" spans="2:10" ht="18" customHeight="1" thickBot="1" x14ac:dyDescent="0.35">
      <c r="B590" s="344">
        <v>33</v>
      </c>
      <c r="C590" s="371" t="s">
        <v>371</v>
      </c>
      <c r="D590" s="427">
        <f>+D583+D589</f>
        <v>4796284.9867660599</v>
      </c>
      <c r="E590" s="148"/>
      <c r="G590" s="137"/>
      <c r="I590" s="137"/>
      <c r="J590" s="137"/>
    </row>
    <row r="591" spans="2:10" x14ac:dyDescent="0.3">
      <c r="B591" s="184"/>
      <c r="C591" s="117"/>
      <c r="D591" s="613"/>
      <c r="E591" s="156"/>
      <c r="F591" s="148"/>
      <c r="I591" s="137"/>
      <c r="J591" s="137"/>
    </row>
    <row r="592" spans="2:10" x14ac:dyDescent="0.3">
      <c r="B592" s="184"/>
      <c r="C592" s="117"/>
      <c r="D592" s="613"/>
      <c r="E592" s="156"/>
      <c r="F592" s="148"/>
      <c r="I592" s="137"/>
      <c r="J592" s="137"/>
    </row>
    <row r="593" spans="2:10" x14ac:dyDescent="0.3">
      <c r="B593" s="930" t="s">
        <v>379</v>
      </c>
      <c r="C593" s="931"/>
      <c r="D593" s="931"/>
      <c r="E593" s="931"/>
      <c r="F593" s="931"/>
      <c r="G593" s="931"/>
      <c r="I593" s="137"/>
      <c r="J593" s="137"/>
    </row>
    <row r="594" spans="2:10" ht="13.8" thickBot="1" x14ac:dyDescent="0.35">
      <c r="B594" s="119"/>
      <c r="C594" s="119"/>
      <c r="D594" s="450"/>
      <c r="E594" s="119"/>
      <c r="F594" s="119"/>
      <c r="I594" s="137"/>
      <c r="J594" s="137"/>
    </row>
    <row r="595" spans="2:10" ht="13.8" thickBot="1" x14ac:dyDescent="0.35">
      <c r="B595" s="912" t="s">
        <v>396</v>
      </c>
      <c r="C595" s="913"/>
      <c r="D595" s="451"/>
      <c r="E595" s="149"/>
      <c r="F595" s="137"/>
      <c r="I595" s="137"/>
      <c r="J595" s="137"/>
    </row>
    <row r="596" spans="2:10" ht="18" customHeight="1" x14ac:dyDescent="0.3">
      <c r="B596" s="914" t="s">
        <v>328</v>
      </c>
      <c r="C596" s="917"/>
      <c r="D596" s="925" t="s">
        <v>374</v>
      </c>
      <c r="E596" s="191"/>
      <c r="I596" s="137"/>
      <c r="J596" s="137"/>
    </row>
    <row r="597" spans="2:10" ht="18" customHeight="1" x14ac:dyDescent="0.3">
      <c r="B597" s="915"/>
      <c r="C597" s="907"/>
      <c r="D597" s="926"/>
      <c r="E597" s="118"/>
      <c r="I597" s="137"/>
      <c r="J597" s="137"/>
    </row>
    <row r="598" spans="2:10" ht="18" customHeight="1" thickBot="1" x14ac:dyDescent="0.35">
      <c r="B598" s="916"/>
      <c r="C598" s="918"/>
      <c r="D598" s="927"/>
      <c r="E598" s="118"/>
      <c r="I598" s="137"/>
      <c r="J598" s="137"/>
    </row>
    <row r="599" spans="2:10" ht="18" customHeight="1" x14ac:dyDescent="0.3">
      <c r="B599" s="373"/>
      <c r="C599" s="374" t="s">
        <v>334</v>
      </c>
      <c r="D599" s="416"/>
      <c r="E599" s="148"/>
      <c r="I599" s="137"/>
      <c r="J599" s="137"/>
    </row>
    <row r="600" spans="2:10" ht="18" customHeight="1" x14ac:dyDescent="0.3">
      <c r="B600" s="375">
        <v>1</v>
      </c>
      <c r="C600" s="362" t="s">
        <v>335</v>
      </c>
      <c r="D600" s="419"/>
      <c r="E600" s="148"/>
      <c r="I600" s="137"/>
      <c r="J600" s="137"/>
    </row>
    <row r="601" spans="2:10" ht="18" customHeight="1" x14ac:dyDescent="0.3">
      <c r="B601" s="375">
        <v>2</v>
      </c>
      <c r="C601" s="362" t="s">
        <v>336</v>
      </c>
      <c r="D601" s="420">
        <v>15783.718429999999</v>
      </c>
      <c r="E601" s="148"/>
      <c r="G601" s="137"/>
      <c r="I601" s="137"/>
      <c r="J601" s="137"/>
    </row>
    <row r="602" spans="2:10" ht="18" customHeight="1" x14ac:dyDescent="0.3">
      <c r="B602" s="375">
        <v>3</v>
      </c>
      <c r="C602" s="362" t="s">
        <v>337</v>
      </c>
      <c r="D602" s="421">
        <v>7552.0110000000004</v>
      </c>
      <c r="E602" s="148"/>
      <c r="G602" s="137"/>
      <c r="I602" s="137"/>
      <c r="J602" s="137"/>
    </row>
    <row r="603" spans="2:10" ht="18" customHeight="1" x14ac:dyDescent="0.3">
      <c r="B603" s="375">
        <v>4</v>
      </c>
      <c r="C603" s="362" t="s">
        <v>338</v>
      </c>
      <c r="D603" s="421">
        <v>217153.74660999997</v>
      </c>
      <c r="E603" s="148"/>
      <c r="G603" s="137"/>
      <c r="I603" s="137"/>
      <c r="J603" s="137"/>
    </row>
    <row r="604" spans="2:10" ht="18" customHeight="1" x14ac:dyDescent="0.3">
      <c r="B604" s="375">
        <v>5</v>
      </c>
      <c r="C604" s="362" t="s">
        <v>383</v>
      </c>
      <c r="D604" s="421">
        <v>122447.87389000002</v>
      </c>
      <c r="E604" s="148"/>
      <c r="G604" s="137"/>
      <c r="I604" s="137"/>
      <c r="J604" s="137"/>
    </row>
    <row r="605" spans="2:10" ht="18" customHeight="1" x14ac:dyDescent="0.3">
      <c r="B605" s="375">
        <v>6</v>
      </c>
      <c r="C605" s="362" t="s">
        <v>339</v>
      </c>
      <c r="D605" s="419"/>
      <c r="E605" s="148"/>
      <c r="G605" s="137"/>
      <c r="I605" s="137"/>
      <c r="J605" s="137"/>
    </row>
    <row r="606" spans="2:10" ht="18" customHeight="1" x14ac:dyDescent="0.3">
      <c r="B606" s="375">
        <v>7</v>
      </c>
      <c r="C606" s="362" t="s">
        <v>340</v>
      </c>
      <c r="D606" s="419"/>
      <c r="E606" s="148"/>
      <c r="G606" s="137"/>
      <c r="I606" s="137"/>
      <c r="J606" s="137"/>
    </row>
    <row r="607" spans="2:10" ht="18" customHeight="1" x14ac:dyDescent="0.3">
      <c r="B607" s="375"/>
      <c r="C607" s="362" t="s">
        <v>384</v>
      </c>
      <c r="D607" s="419"/>
      <c r="E607" s="148"/>
      <c r="G607" s="137"/>
      <c r="I607" s="137"/>
      <c r="J607" s="137"/>
    </row>
    <row r="608" spans="2:10" ht="18" customHeight="1" x14ac:dyDescent="0.3">
      <c r="B608" s="375"/>
      <c r="C608" s="362" t="s">
        <v>385</v>
      </c>
      <c r="D608" s="419"/>
      <c r="E608" s="148"/>
      <c r="G608" s="137"/>
      <c r="I608" s="137"/>
      <c r="J608" s="137"/>
    </row>
    <row r="609" spans="2:10" ht="18" customHeight="1" x14ac:dyDescent="0.3">
      <c r="B609" s="375">
        <v>8</v>
      </c>
      <c r="C609" s="362" t="s">
        <v>386</v>
      </c>
      <c r="D609" s="419"/>
      <c r="E609" s="148"/>
      <c r="G609" s="137"/>
      <c r="I609" s="137"/>
      <c r="J609" s="137"/>
    </row>
    <row r="610" spans="2:10" ht="18" customHeight="1" x14ac:dyDescent="0.3">
      <c r="B610" s="375"/>
      <c r="C610" s="362" t="s">
        <v>387</v>
      </c>
      <c r="D610" s="419"/>
      <c r="E610" s="148"/>
      <c r="G610" s="137"/>
      <c r="I610" s="137"/>
      <c r="J610" s="137"/>
    </row>
    <row r="611" spans="2:10" ht="18" customHeight="1" thickBot="1" x14ac:dyDescent="0.35">
      <c r="B611" s="376"/>
      <c r="C611" s="366" t="s">
        <v>388</v>
      </c>
      <c r="D611" s="424"/>
      <c r="E611" s="148"/>
      <c r="G611" s="137"/>
      <c r="I611" s="137"/>
      <c r="J611" s="137"/>
    </row>
    <row r="612" spans="2:10" ht="18" customHeight="1" thickBot="1" x14ac:dyDescent="0.35">
      <c r="B612" s="344">
        <v>9</v>
      </c>
      <c r="C612" s="369" t="s">
        <v>346</v>
      </c>
      <c r="D612" s="427">
        <f>SUM(D613:D616)</f>
        <v>10085833.839710001</v>
      </c>
      <c r="G612" s="137"/>
      <c r="I612" s="137"/>
    </row>
    <row r="613" spans="2:10" ht="18" customHeight="1" x14ac:dyDescent="0.3">
      <c r="B613" s="377">
        <v>10</v>
      </c>
      <c r="C613" s="367" t="s">
        <v>347</v>
      </c>
      <c r="D613" s="430"/>
      <c r="E613" s="148"/>
      <c r="G613" s="137"/>
      <c r="I613" s="137"/>
      <c r="J613" s="137"/>
    </row>
    <row r="614" spans="2:10" ht="18" customHeight="1" x14ac:dyDescent="0.3">
      <c r="B614" s="375">
        <v>11</v>
      </c>
      <c r="C614" s="362" t="s">
        <v>348</v>
      </c>
      <c r="D614" s="421">
        <v>9174297.8049999997</v>
      </c>
      <c r="E614" s="148"/>
      <c r="G614" s="137"/>
      <c r="I614" s="137"/>
      <c r="J614" s="137"/>
    </row>
    <row r="615" spans="2:10" ht="18" customHeight="1" x14ac:dyDescent="0.3">
      <c r="B615" s="375">
        <v>12</v>
      </c>
      <c r="C615" s="362" t="s">
        <v>349</v>
      </c>
      <c r="D615" s="421">
        <v>522471.50052999996</v>
      </c>
      <c r="E615" s="148"/>
      <c r="G615" s="137"/>
      <c r="I615" s="137"/>
      <c r="J615" s="137"/>
    </row>
    <row r="616" spans="2:10" ht="18" customHeight="1" x14ac:dyDescent="0.3">
      <c r="B616" s="375">
        <v>13</v>
      </c>
      <c r="C616" s="362" t="s">
        <v>350</v>
      </c>
      <c r="D616" s="421">
        <v>389064.53418000002</v>
      </c>
      <c r="E616" s="148"/>
      <c r="G616" s="137"/>
      <c r="I616" s="137"/>
      <c r="J616" s="137"/>
    </row>
    <row r="617" spans="2:10" ht="18" customHeight="1" x14ac:dyDescent="0.3">
      <c r="B617" s="375">
        <v>14</v>
      </c>
      <c r="C617" s="363" t="s">
        <v>351</v>
      </c>
      <c r="D617" s="421">
        <v>0</v>
      </c>
      <c r="E617" s="148"/>
      <c r="G617" s="137"/>
      <c r="I617" s="137"/>
      <c r="J617" s="137"/>
    </row>
    <row r="618" spans="2:10" ht="18" customHeight="1" x14ac:dyDescent="0.3">
      <c r="B618" s="375">
        <v>15</v>
      </c>
      <c r="C618" s="363" t="s">
        <v>352</v>
      </c>
      <c r="D618" s="421">
        <v>451344.29788999999</v>
      </c>
      <c r="E618" s="148"/>
      <c r="G618" s="137"/>
      <c r="I618" s="137"/>
      <c r="J618" s="137"/>
    </row>
    <row r="619" spans="2:10" ht="18" customHeight="1" x14ac:dyDescent="0.3">
      <c r="B619" s="375">
        <v>16</v>
      </c>
      <c r="C619" s="363" t="s">
        <v>353</v>
      </c>
      <c r="D619" s="421">
        <v>1364271.6362300001</v>
      </c>
      <c r="E619" s="148"/>
      <c r="G619" s="137"/>
      <c r="I619" s="137"/>
      <c r="J619" s="137"/>
    </row>
    <row r="620" spans="2:10" ht="18" customHeight="1" x14ac:dyDescent="0.3">
      <c r="B620" s="375">
        <v>17</v>
      </c>
      <c r="C620" s="362" t="s">
        <v>380</v>
      </c>
      <c r="D620" s="421">
        <v>269990.05200000003</v>
      </c>
      <c r="E620" s="156"/>
      <c r="G620" s="137"/>
      <c r="I620" s="137"/>
      <c r="J620" s="137"/>
    </row>
    <row r="621" spans="2:10" ht="18" customHeight="1" x14ac:dyDescent="0.3">
      <c r="B621" s="375">
        <v>18</v>
      </c>
      <c r="C621" s="362" t="s">
        <v>381</v>
      </c>
      <c r="D621" s="421">
        <v>0</v>
      </c>
      <c r="E621" s="148"/>
      <c r="G621" s="137"/>
      <c r="I621" s="137"/>
      <c r="J621" s="137"/>
    </row>
    <row r="622" spans="2:10" ht="18" customHeight="1" thickBot="1" x14ac:dyDescent="0.35">
      <c r="B622" s="376">
        <v>19</v>
      </c>
      <c r="C622" s="366" t="s">
        <v>382</v>
      </c>
      <c r="D622" s="432">
        <v>155077.82500000001</v>
      </c>
      <c r="E622" s="148"/>
      <c r="G622" s="137"/>
      <c r="I622" s="137"/>
      <c r="J622" s="137"/>
    </row>
    <row r="623" spans="2:10" ht="18" customHeight="1" thickBot="1" x14ac:dyDescent="0.35">
      <c r="B623" s="344">
        <v>20</v>
      </c>
      <c r="C623" s="371" t="s">
        <v>375</v>
      </c>
      <c r="D623" s="427">
        <f>+SUM(D600:D605)+D607+D608+D610+D611+D612+SUM(D617:D622)</f>
        <v>12689455.00076</v>
      </c>
      <c r="E623" s="148"/>
      <c r="G623" s="137"/>
      <c r="I623" s="137"/>
      <c r="J623" s="137"/>
    </row>
    <row r="624" spans="2:10" ht="18" customHeight="1" x14ac:dyDescent="0.3">
      <c r="B624" s="377"/>
      <c r="C624" s="370" t="s">
        <v>356</v>
      </c>
      <c r="D624" s="435"/>
      <c r="E624" s="148"/>
      <c r="G624" s="137"/>
      <c r="I624" s="137"/>
      <c r="J624" s="137"/>
    </row>
    <row r="625" spans="2:10" ht="18" customHeight="1" x14ac:dyDescent="0.3">
      <c r="B625" s="375"/>
      <c r="C625" s="364" t="s">
        <v>357</v>
      </c>
      <c r="D625" s="419"/>
      <c r="E625" s="148"/>
      <c r="G625" s="137"/>
      <c r="I625" s="137"/>
      <c r="J625" s="137"/>
    </row>
    <row r="626" spans="2:10" ht="18" customHeight="1" x14ac:dyDescent="0.3">
      <c r="B626" s="375">
        <v>21</v>
      </c>
      <c r="C626" s="362" t="s">
        <v>358</v>
      </c>
      <c r="D626" s="421">
        <v>4852025.5559999999</v>
      </c>
      <c r="E626" s="148"/>
      <c r="G626" s="137"/>
      <c r="I626" s="137"/>
      <c r="J626" s="137"/>
    </row>
    <row r="627" spans="2:10" ht="18" customHeight="1" x14ac:dyDescent="0.3">
      <c r="B627" s="375">
        <v>22</v>
      </c>
      <c r="C627" s="363" t="s">
        <v>359</v>
      </c>
      <c r="D627" s="421">
        <v>94123.807000000001</v>
      </c>
      <c r="E627" s="148"/>
      <c r="G627" s="137"/>
      <c r="I627" s="137"/>
      <c r="J627" s="137"/>
    </row>
    <row r="628" spans="2:10" ht="18" customHeight="1" x14ac:dyDescent="0.3">
      <c r="B628" s="375">
        <v>23</v>
      </c>
      <c r="C628" s="363" t="s">
        <v>360</v>
      </c>
      <c r="D628" s="421">
        <v>387360.9405981499</v>
      </c>
      <c r="E628" s="148"/>
      <c r="G628" s="137"/>
      <c r="I628" s="137"/>
      <c r="J628" s="137"/>
    </row>
    <row r="629" spans="2:10" ht="18" customHeight="1" x14ac:dyDescent="0.3">
      <c r="B629" s="375">
        <v>24</v>
      </c>
      <c r="C629" s="363" t="s">
        <v>361</v>
      </c>
      <c r="D629" s="421">
        <v>9364.2180000000008</v>
      </c>
      <c r="E629" s="148"/>
      <c r="G629" s="137"/>
      <c r="I629" s="137"/>
      <c r="J629" s="137"/>
    </row>
    <row r="630" spans="2:10" ht="18" customHeight="1" x14ac:dyDescent="0.3">
      <c r="B630" s="375">
        <v>25</v>
      </c>
      <c r="C630" s="362" t="s">
        <v>362</v>
      </c>
      <c r="D630" s="421">
        <v>0</v>
      </c>
      <c r="E630" s="148"/>
      <c r="G630" s="137"/>
      <c r="I630" s="137"/>
      <c r="J630" s="137"/>
    </row>
    <row r="631" spans="2:10" ht="18" customHeight="1" thickBot="1" x14ac:dyDescent="0.35">
      <c r="B631" s="376">
        <v>26</v>
      </c>
      <c r="C631" s="372" t="s">
        <v>363</v>
      </c>
      <c r="D631" s="432">
        <v>1708634.19044</v>
      </c>
      <c r="E631" s="148"/>
      <c r="G631" s="137"/>
      <c r="I631" s="137"/>
      <c r="J631" s="137"/>
    </row>
    <row r="632" spans="2:10" ht="18" customHeight="1" thickBot="1" x14ac:dyDescent="0.35">
      <c r="B632" s="344">
        <v>27</v>
      </c>
      <c r="C632" s="371" t="s">
        <v>376</v>
      </c>
      <c r="D632" s="427">
        <f>SUM(D626:D631)</f>
        <v>7051508.7120381501</v>
      </c>
      <c r="E632" s="148"/>
      <c r="G632" s="137"/>
      <c r="I632" s="137"/>
      <c r="J632" s="137"/>
    </row>
    <row r="633" spans="2:10" ht="18" customHeight="1" x14ac:dyDescent="0.3">
      <c r="B633" s="377"/>
      <c r="C633" s="370" t="s">
        <v>377</v>
      </c>
      <c r="D633" s="438"/>
      <c r="E633" s="148"/>
      <c r="G633" s="137"/>
      <c r="I633" s="137"/>
      <c r="J633" s="137"/>
    </row>
    <row r="634" spans="2:10" ht="18" customHeight="1" x14ac:dyDescent="0.3">
      <c r="B634" s="375">
        <v>28</v>
      </c>
      <c r="C634" s="362" t="s">
        <v>378</v>
      </c>
      <c r="D634" s="421">
        <v>1435000</v>
      </c>
      <c r="E634" s="156"/>
      <c r="G634" s="137"/>
      <c r="I634" s="137"/>
      <c r="J634" s="137"/>
    </row>
    <row r="635" spans="2:10" ht="18" customHeight="1" x14ac:dyDescent="0.3">
      <c r="B635" s="375">
        <v>29</v>
      </c>
      <c r="C635" s="362" t="s">
        <v>367</v>
      </c>
      <c r="D635" s="421">
        <v>5886.8870566000023</v>
      </c>
      <c r="E635" s="148"/>
      <c r="G635" s="137"/>
      <c r="I635" s="137"/>
      <c r="J635" s="137"/>
    </row>
    <row r="636" spans="2:10" ht="18" customHeight="1" x14ac:dyDescent="0.3">
      <c r="B636" s="375">
        <v>30</v>
      </c>
      <c r="C636" s="363" t="s">
        <v>368</v>
      </c>
      <c r="D636" s="421"/>
      <c r="E636" s="148"/>
      <c r="G636" s="137"/>
      <c r="I636" s="137"/>
      <c r="J636" s="137"/>
    </row>
    <row r="637" spans="2:10" ht="18" customHeight="1" thickBot="1" x14ac:dyDescent="0.35">
      <c r="B637" s="376">
        <v>31</v>
      </c>
      <c r="C637" s="372" t="s">
        <v>369</v>
      </c>
      <c r="D637" s="432">
        <v>4197059.4027100643</v>
      </c>
      <c r="E637" s="148"/>
      <c r="G637" s="137"/>
      <c r="I637" s="137"/>
      <c r="J637" s="137"/>
    </row>
    <row r="638" spans="2:10" ht="18" customHeight="1" thickBot="1" x14ac:dyDescent="0.35">
      <c r="B638" s="344">
        <v>32</v>
      </c>
      <c r="C638" s="371" t="s">
        <v>370</v>
      </c>
      <c r="D638" s="427">
        <v>5637946.2897666646</v>
      </c>
      <c r="E638" s="148"/>
      <c r="G638" s="137"/>
      <c r="I638" s="137"/>
      <c r="J638" s="137"/>
    </row>
    <row r="639" spans="2:10" ht="18" customHeight="1" thickBot="1" x14ac:dyDescent="0.35">
      <c r="B639" s="344">
        <v>33</v>
      </c>
      <c r="C639" s="371" t="s">
        <v>371</v>
      </c>
      <c r="D639" s="427">
        <f>+D632+D638</f>
        <v>12689455.001804814</v>
      </c>
      <c r="E639" s="148"/>
      <c r="G639" s="137"/>
      <c r="I639" s="137"/>
      <c r="J639" s="137"/>
    </row>
    <row r="640" spans="2:10" x14ac:dyDescent="0.3">
      <c r="B640" s="191"/>
      <c r="C640" s="117"/>
      <c r="D640" s="613"/>
      <c r="E640" s="156"/>
      <c r="F640" s="148"/>
      <c r="G640" s="137"/>
      <c r="I640" s="137"/>
      <c r="J640" s="137"/>
    </row>
    <row r="641" spans="2:10" x14ac:dyDescent="0.3">
      <c r="B641" s="191"/>
      <c r="C641" s="117"/>
      <c r="D641" s="613"/>
      <c r="E641" s="156"/>
      <c r="F641" s="148"/>
      <c r="I641" s="137"/>
      <c r="J641" s="137"/>
    </row>
    <row r="642" spans="2:10" x14ac:dyDescent="0.3">
      <c r="B642" s="930" t="s">
        <v>397</v>
      </c>
      <c r="C642" s="931"/>
      <c r="D642" s="931"/>
      <c r="E642" s="931"/>
      <c r="F642" s="931"/>
      <c r="G642" s="931"/>
      <c r="I642" s="137"/>
      <c r="J642" s="137"/>
    </row>
    <row r="643" spans="2:10" ht="13.8" thickBot="1" x14ac:dyDescent="0.35">
      <c r="B643" s="119"/>
      <c r="C643" s="119"/>
      <c r="D643" s="450"/>
      <c r="E643" s="119"/>
      <c r="F643" s="119"/>
      <c r="I643" s="137"/>
      <c r="J643" s="137"/>
    </row>
    <row r="644" spans="2:10" ht="13.8" thickBot="1" x14ac:dyDescent="0.35">
      <c r="B644" s="912" t="s">
        <v>30</v>
      </c>
      <c r="C644" s="913"/>
      <c r="D644" s="451"/>
      <c r="E644" s="119"/>
      <c r="F644" s="119"/>
      <c r="I644" s="137"/>
      <c r="J644" s="137"/>
    </row>
    <row r="645" spans="2:10" ht="13.2" customHeight="1" x14ac:dyDescent="0.3">
      <c r="B645" s="914" t="s">
        <v>328</v>
      </c>
      <c r="C645" s="917"/>
      <c r="D645" s="925" t="s">
        <v>374</v>
      </c>
      <c r="E645" s="119"/>
      <c r="F645" s="119"/>
      <c r="I645" s="137"/>
      <c r="J645" s="137"/>
    </row>
    <row r="646" spans="2:10" x14ac:dyDescent="0.3">
      <c r="B646" s="915"/>
      <c r="C646" s="907"/>
      <c r="D646" s="926"/>
      <c r="E646" s="119"/>
      <c r="F646" s="119"/>
      <c r="I646" s="137"/>
      <c r="J646" s="137"/>
    </row>
    <row r="647" spans="2:10" ht="13.8" thickBot="1" x14ac:dyDescent="0.35">
      <c r="B647" s="916"/>
      <c r="C647" s="918"/>
      <c r="D647" s="927"/>
      <c r="E647" s="119"/>
      <c r="F647" s="119"/>
      <c r="I647" s="137"/>
      <c r="J647" s="137"/>
    </row>
    <row r="648" spans="2:10" ht="18" customHeight="1" x14ac:dyDescent="0.3">
      <c r="B648" s="373"/>
      <c r="C648" s="374" t="s">
        <v>334</v>
      </c>
      <c r="D648" s="416"/>
      <c r="E648" s="119"/>
      <c r="F648" s="119"/>
      <c r="I648" s="137"/>
      <c r="J648" s="137"/>
    </row>
    <row r="649" spans="2:10" ht="18" customHeight="1" x14ac:dyDescent="0.3">
      <c r="B649" s="375">
        <v>1</v>
      </c>
      <c r="C649" s="362" t="s">
        <v>335</v>
      </c>
      <c r="D649" s="419"/>
      <c r="E649" s="119"/>
      <c r="F649" s="198"/>
      <c r="I649" s="137"/>
      <c r="J649" s="137"/>
    </row>
    <row r="650" spans="2:10" ht="18" customHeight="1" x14ac:dyDescent="0.3">
      <c r="B650" s="375">
        <v>2</v>
      </c>
      <c r="C650" s="362" t="s">
        <v>336</v>
      </c>
      <c r="D650" s="420">
        <v>13605.495000000001</v>
      </c>
      <c r="E650" s="119"/>
      <c r="F650" s="198"/>
      <c r="I650" s="137"/>
      <c r="J650" s="137"/>
    </row>
    <row r="651" spans="2:10" ht="18" customHeight="1" x14ac:dyDescent="0.3">
      <c r="B651" s="375">
        <v>3</v>
      </c>
      <c r="C651" s="362" t="s">
        <v>337</v>
      </c>
      <c r="D651" s="421"/>
      <c r="E651" s="119"/>
      <c r="F651" s="198"/>
      <c r="I651" s="137"/>
      <c r="J651" s="137"/>
    </row>
    <row r="652" spans="2:10" ht="18" customHeight="1" x14ac:dyDescent="0.3">
      <c r="B652" s="375">
        <v>4</v>
      </c>
      <c r="C652" s="362" t="s">
        <v>338</v>
      </c>
      <c r="D652" s="421">
        <v>76137.365999999995</v>
      </c>
      <c r="E652" s="119"/>
      <c r="F652" s="198"/>
      <c r="G652" s="137"/>
      <c r="I652" s="137"/>
      <c r="J652" s="137"/>
    </row>
    <row r="653" spans="2:10" ht="18" customHeight="1" x14ac:dyDescent="0.3">
      <c r="B653" s="375">
        <v>5</v>
      </c>
      <c r="C653" s="362" t="s">
        <v>383</v>
      </c>
      <c r="D653" s="421">
        <v>184228.946</v>
      </c>
      <c r="E653" s="119"/>
      <c r="F653" s="198"/>
      <c r="G653" s="137"/>
      <c r="I653" s="137"/>
      <c r="J653" s="137"/>
    </row>
    <row r="654" spans="2:10" ht="18" customHeight="1" x14ac:dyDescent="0.3">
      <c r="B654" s="375">
        <v>6</v>
      </c>
      <c r="C654" s="362" t="s">
        <v>339</v>
      </c>
      <c r="D654" s="419">
        <v>118600</v>
      </c>
      <c r="E654" s="119"/>
      <c r="F654" s="198"/>
      <c r="G654" s="137"/>
      <c r="I654" s="137"/>
      <c r="J654" s="137"/>
    </row>
    <row r="655" spans="2:10" ht="18" customHeight="1" x14ac:dyDescent="0.3">
      <c r="B655" s="375">
        <v>7</v>
      </c>
      <c r="C655" s="362" t="s">
        <v>340</v>
      </c>
      <c r="D655" s="419"/>
      <c r="E655" s="119"/>
      <c r="F655" s="198"/>
      <c r="G655" s="137"/>
      <c r="I655" s="137"/>
      <c r="J655" s="137"/>
    </row>
    <row r="656" spans="2:10" ht="18" customHeight="1" x14ac:dyDescent="0.3">
      <c r="B656" s="375"/>
      <c r="C656" s="362" t="s">
        <v>384</v>
      </c>
      <c r="D656" s="419"/>
      <c r="E656" s="119"/>
      <c r="F656" s="198"/>
      <c r="G656" s="137"/>
      <c r="I656" s="137"/>
      <c r="J656" s="137"/>
    </row>
    <row r="657" spans="2:10" ht="18" customHeight="1" x14ac:dyDescent="0.3">
      <c r="B657" s="375"/>
      <c r="C657" s="362" t="s">
        <v>385</v>
      </c>
      <c r="D657" s="419"/>
      <c r="E657" s="119"/>
      <c r="F657" s="198"/>
      <c r="G657" s="137"/>
      <c r="I657" s="137"/>
      <c r="J657" s="137"/>
    </row>
    <row r="658" spans="2:10" ht="18" customHeight="1" x14ac:dyDescent="0.3">
      <c r="B658" s="375">
        <v>8</v>
      </c>
      <c r="C658" s="362" t="s">
        <v>386</v>
      </c>
      <c r="D658" s="419"/>
      <c r="E658" s="119"/>
      <c r="F658" s="198"/>
      <c r="G658" s="137"/>
      <c r="I658" s="137"/>
      <c r="J658" s="137"/>
    </row>
    <row r="659" spans="2:10" ht="18" customHeight="1" x14ac:dyDescent="0.3">
      <c r="B659" s="375"/>
      <c r="C659" s="362" t="s">
        <v>387</v>
      </c>
      <c r="D659" s="419"/>
      <c r="E659" s="119"/>
      <c r="F659" s="198"/>
      <c r="G659" s="137"/>
      <c r="I659" s="137"/>
      <c r="J659" s="137"/>
    </row>
    <row r="660" spans="2:10" ht="18" customHeight="1" thickBot="1" x14ac:dyDescent="0.35">
      <c r="B660" s="376"/>
      <c r="C660" s="366" t="s">
        <v>388</v>
      </c>
      <c r="D660" s="424"/>
      <c r="E660" s="119"/>
      <c r="F660" s="198"/>
      <c r="G660" s="137"/>
      <c r="I660" s="137"/>
      <c r="J660" s="137"/>
    </row>
    <row r="661" spans="2:10" ht="18" customHeight="1" thickBot="1" x14ac:dyDescent="0.35">
      <c r="B661" s="344">
        <v>9</v>
      </c>
      <c r="C661" s="369" t="s">
        <v>346</v>
      </c>
      <c r="D661" s="427">
        <f>SUM(D662:D665)</f>
        <v>983341.80874535965</v>
      </c>
      <c r="E661" s="119"/>
      <c r="F661" s="198"/>
      <c r="G661" s="137"/>
      <c r="I661" s="137"/>
      <c r="J661" s="137"/>
    </row>
    <row r="662" spans="2:10" ht="18" customHeight="1" x14ac:dyDescent="0.3">
      <c r="B662" s="377">
        <v>10</v>
      </c>
      <c r="C662" s="367" t="s">
        <v>347</v>
      </c>
      <c r="D662" s="430"/>
      <c r="E662" s="119"/>
      <c r="F662" s="198"/>
      <c r="G662" s="137"/>
      <c r="I662" s="137"/>
      <c r="J662" s="137"/>
    </row>
    <row r="663" spans="2:10" ht="18" customHeight="1" x14ac:dyDescent="0.3">
      <c r="B663" s="375">
        <v>11</v>
      </c>
      <c r="C663" s="362" t="s">
        <v>348</v>
      </c>
      <c r="D663" s="421">
        <v>832073.77524535963</v>
      </c>
      <c r="E663" s="119"/>
      <c r="F663" s="198"/>
      <c r="G663" s="137"/>
      <c r="I663" s="137"/>
      <c r="J663" s="137"/>
    </row>
    <row r="664" spans="2:10" ht="18" customHeight="1" x14ac:dyDescent="0.3">
      <c r="B664" s="375">
        <v>12</v>
      </c>
      <c r="C664" s="362" t="s">
        <v>349</v>
      </c>
      <c r="D664" s="421">
        <v>0</v>
      </c>
      <c r="E664" s="119"/>
      <c r="F664" s="198"/>
      <c r="G664" s="137"/>
      <c r="I664" s="137"/>
      <c r="J664" s="137"/>
    </row>
    <row r="665" spans="2:10" ht="18" customHeight="1" x14ac:dyDescent="0.3">
      <c r="B665" s="375">
        <v>13</v>
      </c>
      <c r="C665" s="362" t="s">
        <v>350</v>
      </c>
      <c r="D665" s="421">
        <v>151268.03349999999</v>
      </c>
      <c r="E665" s="119"/>
      <c r="F665" s="198"/>
      <c r="G665" s="137"/>
      <c r="I665" s="137"/>
      <c r="J665" s="137"/>
    </row>
    <row r="666" spans="2:10" ht="18" customHeight="1" x14ac:dyDescent="0.3">
      <c r="B666" s="375">
        <v>14</v>
      </c>
      <c r="C666" s="363" t="s">
        <v>351</v>
      </c>
      <c r="D666" s="421"/>
      <c r="E666" s="119"/>
      <c r="F666" s="198"/>
      <c r="G666" s="137"/>
      <c r="I666" s="137"/>
      <c r="J666" s="137"/>
    </row>
    <row r="667" spans="2:10" ht="18" customHeight="1" x14ac:dyDescent="0.3">
      <c r="B667" s="375">
        <v>15</v>
      </c>
      <c r="C667" s="363" t="s">
        <v>352</v>
      </c>
      <c r="D667" s="421">
        <v>64592.82902033328</v>
      </c>
      <c r="E667" s="119"/>
      <c r="F667" s="198"/>
      <c r="G667" s="137"/>
      <c r="I667" s="137"/>
      <c r="J667" s="137"/>
    </row>
    <row r="668" spans="2:10" ht="18" customHeight="1" x14ac:dyDescent="0.3">
      <c r="B668" s="375">
        <v>16</v>
      </c>
      <c r="C668" s="363" t="s">
        <v>353</v>
      </c>
      <c r="D668" s="421">
        <v>808503.93400000001</v>
      </c>
      <c r="E668" s="119"/>
      <c r="F668" s="198"/>
      <c r="G668" s="137"/>
      <c r="I668" s="137"/>
      <c r="J668" s="137"/>
    </row>
    <row r="669" spans="2:10" ht="18" customHeight="1" x14ac:dyDescent="0.3">
      <c r="B669" s="375">
        <v>17</v>
      </c>
      <c r="C669" s="362" t="s">
        <v>380</v>
      </c>
      <c r="D669" s="421">
        <v>118813.23299999999</v>
      </c>
      <c r="E669" s="119"/>
      <c r="F669" s="198"/>
      <c r="G669" s="137"/>
      <c r="I669" s="137"/>
      <c r="J669" s="137"/>
    </row>
    <row r="670" spans="2:10" ht="18" customHeight="1" x14ac:dyDescent="0.3">
      <c r="B670" s="375">
        <v>18</v>
      </c>
      <c r="C670" s="362" t="s">
        <v>381</v>
      </c>
      <c r="D670" s="421">
        <v>158465.212</v>
      </c>
      <c r="E670" s="119"/>
      <c r="F670" s="198"/>
      <c r="G670" s="137"/>
      <c r="I670" s="137"/>
      <c r="J670" s="137"/>
    </row>
    <row r="671" spans="2:10" ht="18" customHeight="1" thickBot="1" x14ac:dyDescent="0.35">
      <c r="B671" s="376">
        <v>19</v>
      </c>
      <c r="C671" s="366" t="s">
        <v>382</v>
      </c>
      <c r="D671" s="432">
        <v>26872.092260000005</v>
      </c>
      <c r="E671" s="119"/>
      <c r="F671" s="198"/>
      <c r="G671" s="137"/>
      <c r="I671" s="137"/>
      <c r="J671" s="137"/>
    </row>
    <row r="672" spans="2:10" ht="18" customHeight="1" thickBot="1" x14ac:dyDescent="0.35">
      <c r="B672" s="344">
        <v>20</v>
      </c>
      <c r="C672" s="371" t="s">
        <v>375</v>
      </c>
      <c r="D672" s="427">
        <f>+SUM(D649:D654)+D656+D657+D659+D660+D661+SUM(D666:D671)</f>
        <v>2553160.9160256926</v>
      </c>
      <c r="E672" s="119"/>
      <c r="F672" s="198"/>
      <c r="G672" s="137"/>
      <c r="I672" s="137"/>
      <c r="J672" s="137"/>
    </row>
    <row r="673" spans="2:10" ht="18" customHeight="1" x14ac:dyDescent="0.3">
      <c r="B673" s="377"/>
      <c r="C673" s="370" t="s">
        <v>356</v>
      </c>
      <c r="D673" s="435"/>
      <c r="E673" s="119"/>
      <c r="F673" s="198"/>
      <c r="G673" s="137"/>
      <c r="I673" s="137"/>
      <c r="J673" s="137"/>
    </row>
    <row r="674" spans="2:10" ht="18" customHeight="1" x14ac:dyDescent="0.3">
      <c r="B674" s="375"/>
      <c r="C674" s="364" t="s">
        <v>357</v>
      </c>
      <c r="D674" s="419"/>
      <c r="E674" s="119"/>
      <c r="F674" s="198"/>
      <c r="G674" s="137"/>
      <c r="I674" s="137"/>
      <c r="J674" s="137"/>
    </row>
    <row r="675" spans="2:10" ht="18" customHeight="1" x14ac:dyDescent="0.3">
      <c r="B675" s="375">
        <v>21</v>
      </c>
      <c r="C675" s="362" t="s">
        <v>358</v>
      </c>
      <c r="D675" s="421">
        <v>955620.66194495815</v>
      </c>
      <c r="E675" s="119"/>
      <c r="F675" s="198"/>
      <c r="G675" s="137"/>
      <c r="I675" s="137"/>
      <c r="J675" s="137"/>
    </row>
    <row r="676" spans="2:10" ht="18" customHeight="1" x14ac:dyDescent="0.3">
      <c r="B676" s="375">
        <v>22</v>
      </c>
      <c r="C676" s="363" t="s">
        <v>359</v>
      </c>
      <c r="D676" s="421">
        <v>5950.2340000000004</v>
      </c>
      <c r="E676" s="119"/>
      <c r="F676" s="198"/>
      <c r="G676" s="137"/>
      <c r="I676" s="137"/>
      <c r="J676" s="137"/>
    </row>
    <row r="677" spans="2:10" ht="18" customHeight="1" x14ac:dyDescent="0.3">
      <c r="B677" s="375">
        <v>23</v>
      </c>
      <c r="C677" s="363" t="s">
        <v>360</v>
      </c>
      <c r="D677" s="421">
        <v>71171.535818894467</v>
      </c>
      <c r="E677" s="119"/>
      <c r="F677" s="198"/>
      <c r="G677" s="137"/>
      <c r="I677" s="137"/>
      <c r="J677" s="137"/>
    </row>
    <row r="678" spans="2:10" ht="18" customHeight="1" x14ac:dyDescent="0.3">
      <c r="B678" s="375">
        <v>24</v>
      </c>
      <c r="C678" s="363" t="s">
        <v>361</v>
      </c>
      <c r="D678" s="421"/>
      <c r="E678" s="119"/>
      <c r="F678" s="198"/>
      <c r="G678" s="137"/>
      <c r="I678" s="137"/>
      <c r="J678" s="137"/>
    </row>
    <row r="679" spans="2:10" ht="18" customHeight="1" x14ac:dyDescent="0.3">
      <c r="B679" s="375">
        <v>25</v>
      </c>
      <c r="C679" s="362" t="s">
        <v>362</v>
      </c>
      <c r="D679" s="421"/>
      <c r="E679" s="119"/>
      <c r="F679" s="198"/>
      <c r="G679" s="137"/>
      <c r="I679" s="137"/>
      <c r="J679" s="137"/>
    </row>
    <row r="680" spans="2:10" ht="18" customHeight="1" thickBot="1" x14ac:dyDescent="0.35">
      <c r="B680" s="376">
        <v>26</v>
      </c>
      <c r="C680" s="372" t="s">
        <v>363</v>
      </c>
      <c r="D680" s="432">
        <v>649813.58699999994</v>
      </c>
      <c r="E680" s="119"/>
      <c r="F680" s="198"/>
      <c r="G680" s="137"/>
      <c r="I680" s="137"/>
      <c r="J680" s="137"/>
    </row>
    <row r="681" spans="2:10" ht="18" customHeight="1" thickBot="1" x14ac:dyDescent="0.35">
      <c r="B681" s="344">
        <v>27</v>
      </c>
      <c r="C681" s="371" t="s">
        <v>376</v>
      </c>
      <c r="D681" s="427">
        <f>SUM(D675:D680)</f>
        <v>1682556.0187638528</v>
      </c>
      <c r="E681" s="119"/>
      <c r="F681" s="198"/>
      <c r="G681" s="137"/>
      <c r="I681" s="137"/>
      <c r="J681" s="137"/>
    </row>
    <row r="682" spans="2:10" ht="18" customHeight="1" x14ac:dyDescent="0.3">
      <c r="B682" s="377"/>
      <c r="C682" s="370" t="s">
        <v>377</v>
      </c>
      <c r="D682" s="438"/>
      <c r="E682" s="119"/>
      <c r="F682" s="198"/>
      <c r="G682" s="137"/>
      <c r="I682" s="137"/>
      <c r="J682" s="137"/>
    </row>
    <row r="683" spans="2:10" ht="18" customHeight="1" x14ac:dyDescent="0.3">
      <c r="B683" s="375">
        <v>28</v>
      </c>
      <c r="C683" s="362" t="s">
        <v>378</v>
      </c>
      <c r="D683" s="421">
        <v>574703.75199999998</v>
      </c>
      <c r="E683" s="119"/>
      <c r="F683" s="198"/>
      <c r="G683" s="137"/>
      <c r="I683" s="137"/>
      <c r="J683" s="137"/>
    </row>
    <row r="684" spans="2:10" ht="18" customHeight="1" x14ac:dyDescent="0.3">
      <c r="B684" s="375">
        <v>29</v>
      </c>
      <c r="C684" s="362" t="s">
        <v>367</v>
      </c>
      <c r="D684" s="421"/>
      <c r="E684" s="119"/>
      <c r="F684" s="198"/>
      <c r="G684" s="137"/>
      <c r="I684" s="137"/>
      <c r="J684" s="137"/>
    </row>
    <row r="685" spans="2:10" ht="18" customHeight="1" x14ac:dyDescent="0.3">
      <c r="B685" s="375">
        <v>30</v>
      </c>
      <c r="C685" s="363" t="s">
        <v>368</v>
      </c>
      <c r="D685" s="421">
        <v>3688.3617721933547</v>
      </c>
      <c r="E685" s="119"/>
      <c r="F685" s="198"/>
      <c r="G685" s="137"/>
      <c r="I685" s="137"/>
      <c r="J685" s="137"/>
    </row>
    <row r="686" spans="2:10" ht="18" customHeight="1" thickBot="1" x14ac:dyDescent="0.35">
      <c r="B686" s="376">
        <v>31</v>
      </c>
      <c r="C686" s="372" t="s">
        <v>369</v>
      </c>
      <c r="D686" s="432">
        <v>292212.87599999999</v>
      </c>
      <c r="E686" s="119"/>
      <c r="F686" s="198"/>
      <c r="G686" s="137"/>
      <c r="I686" s="137"/>
      <c r="J686" s="137"/>
    </row>
    <row r="687" spans="2:10" ht="18" customHeight="1" thickBot="1" x14ac:dyDescent="0.35">
      <c r="B687" s="344">
        <v>32</v>
      </c>
      <c r="C687" s="371" t="s">
        <v>370</v>
      </c>
      <c r="D687" s="427">
        <f>SUM(D683:D686)</f>
        <v>870604.98977219337</v>
      </c>
      <c r="E687" s="119"/>
      <c r="F687" s="198"/>
      <c r="G687" s="137"/>
      <c r="I687" s="137"/>
      <c r="J687" s="137"/>
    </row>
    <row r="688" spans="2:10" ht="18" customHeight="1" thickBot="1" x14ac:dyDescent="0.35">
      <c r="B688" s="344">
        <v>33</v>
      </c>
      <c r="C688" s="371" t="s">
        <v>371</v>
      </c>
      <c r="D688" s="427">
        <f>+D687+D681</f>
        <v>2553161.0085360464</v>
      </c>
      <c r="E688" s="119"/>
      <c r="F688" s="198"/>
      <c r="G688" s="137"/>
      <c r="I688" s="137"/>
      <c r="J688" s="137"/>
    </row>
    <row r="689" spans="2:10" x14ac:dyDescent="0.3">
      <c r="B689" s="184"/>
      <c r="C689" s="117"/>
      <c r="D689" s="613"/>
      <c r="E689" s="119"/>
      <c r="F689" s="119"/>
      <c r="I689" s="137"/>
      <c r="J689" s="137"/>
    </row>
    <row r="690" spans="2:10" x14ac:dyDescent="0.3">
      <c r="B690" s="184"/>
      <c r="C690" s="117"/>
      <c r="D690" s="613"/>
      <c r="E690" s="119"/>
      <c r="F690" s="119"/>
      <c r="I690" s="137"/>
      <c r="J690" s="137"/>
    </row>
    <row r="691" spans="2:10" x14ac:dyDescent="0.3">
      <c r="B691" s="930" t="s">
        <v>379</v>
      </c>
      <c r="C691" s="931"/>
      <c r="D691" s="931"/>
      <c r="E691" s="931"/>
      <c r="F691" s="931"/>
      <c r="G691" s="931"/>
      <c r="I691" s="137"/>
      <c r="J691" s="137"/>
    </row>
    <row r="692" spans="2:10" x14ac:dyDescent="0.3">
      <c r="B692" s="184"/>
      <c r="C692" s="117"/>
      <c r="D692" s="613"/>
      <c r="E692" s="119"/>
      <c r="F692" s="119"/>
      <c r="I692" s="137"/>
      <c r="J692" s="137"/>
    </row>
    <row r="693" spans="2:10" ht="13.8" thickBot="1" x14ac:dyDescent="0.35">
      <c r="B693" s="184"/>
      <c r="C693" s="117"/>
      <c r="D693" s="613"/>
      <c r="E693" s="119"/>
      <c r="F693" s="119"/>
      <c r="I693" s="137"/>
      <c r="J693" s="137"/>
    </row>
    <row r="694" spans="2:10" ht="13.8" thickBot="1" x14ac:dyDescent="0.35">
      <c r="B694" s="912" t="s">
        <v>32</v>
      </c>
      <c r="C694" s="913"/>
      <c r="D694" s="451"/>
      <c r="E694" s="149"/>
      <c r="F694" s="137"/>
      <c r="I694" s="137"/>
      <c r="J694" s="137"/>
    </row>
    <row r="695" spans="2:10" ht="13.2" customHeight="1" x14ac:dyDescent="0.3">
      <c r="B695" s="914" t="s">
        <v>328</v>
      </c>
      <c r="C695" s="917"/>
      <c r="D695" s="925" t="s">
        <v>374</v>
      </c>
      <c r="E695" s="191"/>
      <c r="I695" s="137"/>
      <c r="J695" s="137"/>
    </row>
    <row r="696" spans="2:10" x14ac:dyDescent="0.3">
      <c r="B696" s="915"/>
      <c r="C696" s="907"/>
      <c r="D696" s="926"/>
      <c r="E696" s="118"/>
      <c r="I696" s="137"/>
      <c r="J696" s="137"/>
    </row>
    <row r="697" spans="2:10" ht="13.8" thickBot="1" x14ac:dyDescent="0.35">
      <c r="B697" s="916"/>
      <c r="C697" s="918"/>
      <c r="D697" s="927"/>
      <c r="E697" s="118"/>
      <c r="I697" s="137"/>
      <c r="J697" s="137"/>
    </row>
    <row r="698" spans="2:10" ht="18" customHeight="1" x14ac:dyDescent="0.3">
      <c r="B698" s="373"/>
      <c r="C698" s="374" t="s">
        <v>334</v>
      </c>
      <c r="D698" s="416"/>
      <c r="E698" s="148"/>
      <c r="I698" s="137"/>
      <c r="J698" s="137"/>
    </row>
    <row r="699" spans="2:10" ht="18" customHeight="1" x14ac:dyDescent="0.3">
      <c r="B699" s="375">
        <v>1</v>
      </c>
      <c r="C699" s="362" t="s">
        <v>335</v>
      </c>
      <c r="D699" s="419"/>
      <c r="E699" s="148"/>
      <c r="I699" s="137"/>
      <c r="J699" s="137"/>
    </row>
    <row r="700" spans="2:10" ht="18" customHeight="1" x14ac:dyDescent="0.3">
      <c r="B700" s="375">
        <v>2</v>
      </c>
      <c r="C700" s="362" t="s">
        <v>336</v>
      </c>
      <c r="D700" s="420">
        <v>61880.750380000005</v>
      </c>
      <c r="E700" s="148"/>
      <c r="G700" s="137"/>
      <c r="I700" s="137"/>
      <c r="J700" s="137"/>
    </row>
    <row r="701" spans="2:10" ht="18" customHeight="1" x14ac:dyDescent="0.3">
      <c r="B701" s="375">
        <v>3</v>
      </c>
      <c r="C701" s="362" t="s">
        <v>337</v>
      </c>
      <c r="D701" s="421"/>
      <c r="E701" s="148"/>
      <c r="G701" s="137"/>
      <c r="I701" s="137"/>
      <c r="J701" s="137"/>
    </row>
    <row r="702" spans="2:10" ht="18" customHeight="1" x14ac:dyDescent="0.3">
      <c r="B702" s="375">
        <v>4</v>
      </c>
      <c r="C702" s="362" t="s">
        <v>338</v>
      </c>
      <c r="D702" s="421"/>
      <c r="E702" s="148"/>
      <c r="G702" s="137"/>
      <c r="I702" s="137"/>
      <c r="J702" s="137"/>
    </row>
    <row r="703" spans="2:10" ht="18" customHeight="1" x14ac:dyDescent="0.3">
      <c r="B703" s="375">
        <v>5</v>
      </c>
      <c r="C703" s="362" t="s">
        <v>383</v>
      </c>
      <c r="D703" s="421">
        <v>346785.70569000003</v>
      </c>
      <c r="E703" s="148"/>
      <c r="G703" s="137"/>
      <c r="I703" s="137"/>
      <c r="J703" s="137"/>
    </row>
    <row r="704" spans="2:10" ht="18" customHeight="1" x14ac:dyDescent="0.3">
      <c r="B704" s="375">
        <v>6</v>
      </c>
      <c r="C704" s="362" t="s">
        <v>339</v>
      </c>
      <c r="D704" s="419"/>
      <c r="E704" s="148"/>
      <c r="G704" s="137"/>
      <c r="I704" s="137"/>
      <c r="J704" s="137"/>
    </row>
    <row r="705" spans="2:10" ht="18" customHeight="1" x14ac:dyDescent="0.3">
      <c r="B705" s="375">
        <v>7</v>
      </c>
      <c r="C705" s="362" t="s">
        <v>340</v>
      </c>
      <c r="D705" s="419"/>
      <c r="E705" s="148"/>
      <c r="G705" s="137"/>
      <c r="I705" s="137"/>
      <c r="J705" s="137"/>
    </row>
    <row r="706" spans="2:10" ht="18" customHeight="1" x14ac:dyDescent="0.3">
      <c r="B706" s="375"/>
      <c r="C706" s="362" t="s">
        <v>384</v>
      </c>
      <c r="D706" s="419"/>
      <c r="E706" s="148"/>
      <c r="G706" s="137"/>
      <c r="I706" s="137"/>
      <c r="J706" s="137"/>
    </row>
    <row r="707" spans="2:10" ht="18" customHeight="1" x14ac:dyDescent="0.3">
      <c r="B707" s="375"/>
      <c r="C707" s="362" t="s">
        <v>385</v>
      </c>
      <c r="D707" s="419"/>
      <c r="E707" s="148"/>
      <c r="G707" s="137"/>
      <c r="I707" s="137"/>
      <c r="J707" s="137"/>
    </row>
    <row r="708" spans="2:10" ht="18" customHeight="1" x14ac:dyDescent="0.3">
      <c r="B708" s="375">
        <v>8</v>
      </c>
      <c r="C708" s="362" t="s">
        <v>386</v>
      </c>
      <c r="D708" s="419"/>
      <c r="E708" s="148"/>
      <c r="G708" s="137"/>
      <c r="I708" s="137"/>
      <c r="J708" s="137"/>
    </row>
    <row r="709" spans="2:10" ht="18" customHeight="1" x14ac:dyDescent="0.3">
      <c r="B709" s="375"/>
      <c r="C709" s="362" t="s">
        <v>387</v>
      </c>
      <c r="D709" s="419"/>
      <c r="E709" s="148"/>
      <c r="G709" s="137"/>
      <c r="I709" s="137"/>
      <c r="J709" s="137"/>
    </row>
    <row r="710" spans="2:10" ht="18" customHeight="1" thickBot="1" x14ac:dyDescent="0.35">
      <c r="B710" s="376"/>
      <c r="C710" s="366" t="s">
        <v>388</v>
      </c>
      <c r="D710" s="424"/>
      <c r="E710" s="148"/>
      <c r="G710" s="137"/>
      <c r="I710" s="137"/>
      <c r="J710" s="137"/>
    </row>
    <row r="711" spans="2:10" ht="18" customHeight="1" thickBot="1" x14ac:dyDescent="0.35">
      <c r="B711" s="344">
        <v>9</v>
      </c>
      <c r="C711" s="369" t="s">
        <v>346</v>
      </c>
      <c r="D711" s="427">
        <f>SUM(D712:D715)</f>
        <v>35498643.82846</v>
      </c>
      <c r="G711" s="137"/>
      <c r="I711" s="137"/>
    </row>
    <row r="712" spans="2:10" ht="18" customHeight="1" x14ac:dyDescent="0.3">
      <c r="B712" s="377">
        <v>10</v>
      </c>
      <c r="C712" s="367" t="s">
        <v>347</v>
      </c>
      <c r="D712" s="430">
        <v>3048129.2984600002</v>
      </c>
      <c r="E712" s="148"/>
      <c r="G712" s="137"/>
      <c r="I712" s="137"/>
      <c r="J712" s="137"/>
    </row>
    <row r="713" spans="2:10" ht="18" customHeight="1" x14ac:dyDescent="0.3">
      <c r="B713" s="375">
        <v>11</v>
      </c>
      <c r="C713" s="362" t="s">
        <v>348</v>
      </c>
      <c r="D713" s="421">
        <v>5854446.2766399998</v>
      </c>
      <c r="E713" s="148"/>
      <c r="G713" s="137"/>
      <c r="I713" s="137"/>
      <c r="J713" s="137"/>
    </row>
    <row r="714" spans="2:10" ht="18" customHeight="1" x14ac:dyDescent="0.3">
      <c r="B714" s="375">
        <v>12</v>
      </c>
      <c r="C714" s="362" t="s">
        <v>349</v>
      </c>
      <c r="D714" s="421">
        <v>23611510.959909998</v>
      </c>
      <c r="E714" s="148"/>
      <c r="G714" s="137"/>
      <c r="I714" s="137"/>
      <c r="J714" s="137"/>
    </row>
    <row r="715" spans="2:10" ht="18" customHeight="1" x14ac:dyDescent="0.3">
      <c r="B715" s="375">
        <v>13</v>
      </c>
      <c r="C715" s="362" t="s">
        <v>350</v>
      </c>
      <c r="D715" s="421">
        <v>2984557.2934499998</v>
      </c>
      <c r="E715" s="148"/>
      <c r="G715" s="137"/>
      <c r="I715" s="137"/>
      <c r="J715" s="137"/>
    </row>
    <row r="716" spans="2:10" ht="18" customHeight="1" x14ac:dyDescent="0.3">
      <c r="B716" s="375">
        <v>14</v>
      </c>
      <c r="C716" s="363" t="s">
        <v>351</v>
      </c>
      <c r="D716" s="421"/>
      <c r="E716" s="148"/>
      <c r="G716" s="137"/>
      <c r="I716" s="137"/>
      <c r="J716" s="137"/>
    </row>
    <row r="717" spans="2:10" ht="18" customHeight="1" x14ac:dyDescent="0.3">
      <c r="B717" s="375">
        <v>15</v>
      </c>
      <c r="C717" s="363" t="s">
        <v>352</v>
      </c>
      <c r="D717" s="421">
        <v>1834682.2172820806</v>
      </c>
      <c r="E717" s="148"/>
      <c r="G717" s="137"/>
      <c r="I717" s="137"/>
      <c r="J717" s="137"/>
    </row>
    <row r="718" spans="2:10" ht="18" customHeight="1" x14ac:dyDescent="0.3">
      <c r="B718" s="375">
        <v>16</v>
      </c>
      <c r="C718" s="363" t="s">
        <v>353</v>
      </c>
      <c r="D718" s="421">
        <v>4755848.8559696004</v>
      </c>
      <c r="E718" s="148"/>
      <c r="G718" s="137"/>
      <c r="I718" s="137"/>
      <c r="J718" s="137"/>
    </row>
    <row r="719" spans="2:10" ht="18" customHeight="1" x14ac:dyDescent="0.3">
      <c r="B719" s="375">
        <v>17</v>
      </c>
      <c r="C719" s="362" t="s">
        <v>380</v>
      </c>
      <c r="D719" s="421">
        <v>4561047.4012688939</v>
      </c>
      <c r="E719" s="156"/>
      <c r="G719" s="137"/>
      <c r="I719" s="137"/>
      <c r="J719" s="137"/>
    </row>
    <row r="720" spans="2:10" ht="18" customHeight="1" x14ac:dyDescent="0.3">
      <c r="B720" s="375">
        <v>18</v>
      </c>
      <c r="C720" s="362" t="s">
        <v>381</v>
      </c>
      <c r="D720" s="421">
        <v>732566.3616747529</v>
      </c>
      <c r="E720" s="148"/>
      <c r="G720" s="137"/>
      <c r="I720" s="137"/>
      <c r="J720" s="137"/>
    </row>
    <row r="721" spans="2:10" ht="18" customHeight="1" thickBot="1" x14ac:dyDescent="0.35">
      <c r="B721" s="376">
        <v>19</v>
      </c>
      <c r="C721" s="366" t="s">
        <v>382</v>
      </c>
      <c r="D721" s="432">
        <v>3791477.1043699998</v>
      </c>
      <c r="E721" s="148"/>
      <c r="G721" s="137"/>
      <c r="I721" s="137"/>
      <c r="J721" s="137"/>
    </row>
    <row r="722" spans="2:10" ht="18" customHeight="1" thickBot="1" x14ac:dyDescent="0.35">
      <c r="B722" s="344">
        <v>20</v>
      </c>
      <c r="C722" s="371" t="s">
        <v>375</v>
      </c>
      <c r="D722" s="427">
        <f>+SUM(D699:D704)+D706+D707+D709+D710+D711+SUM(D716:D720)+D721</f>
        <v>51582932.225095324</v>
      </c>
      <c r="E722" s="148"/>
      <c r="G722" s="137"/>
      <c r="I722" s="137"/>
      <c r="J722" s="137"/>
    </row>
    <row r="723" spans="2:10" ht="18" customHeight="1" x14ac:dyDescent="0.3">
      <c r="B723" s="377"/>
      <c r="C723" s="370" t="s">
        <v>356</v>
      </c>
      <c r="D723" s="435"/>
      <c r="E723" s="148"/>
      <c r="G723" s="137"/>
      <c r="I723" s="137"/>
      <c r="J723" s="137"/>
    </row>
    <row r="724" spans="2:10" ht="18" customHeight="1" x14ac:dyDescent="0.3">
      <c r="B724" s="375"/>
      <c r="C724" s="364" t="s">
        <v>357</v>
      </c>
      <c r="D724" s="419"/>
      <c r="E724" s="148"/>
      <c r="G724" s="137"/>
      <c r="I724" s="137"/>
      <c r="J724" s="137"/>
    </row>
    <row r="725" spans="2:10" ht="18" customHeight="1" x14ac:dyDescent="0.3">
      <c r="B725" s="375">
        <v>21</v>
      </c>
      <c r="C725" s="362" t="s">
        <v>358</v>
      </c>
      <c r="D725" s="421">
        <v>20420055.049427778</v>
      </c>
      <c r="E725" s="148"/>
      <c r="G725" s="137"/>
      <c r="I725" s="137"/>
      <c r="J725" s="137"/>
    </row>
    <row r="726" spans="2:10" ht="18" customHeight="1" x14ac:dyDescent="0.3">
      <c r="B726" s="375">
        <v>22</v>
      </c>
      <c r="C726" s="363" t="s">
        <v>359</v>
      </c>
      <c r="D726" s="421">
        <v>1214464.43618</v>
      </c>
      <c r="E726" s="148"/>
      <c r="G726" s="137"/>
      <c r="I726" s="137"/>
      <c r="J726" s="137"/>
    </row>
    <row r="727" spans="2:10" ht="18" customHeight="1" x14ac:dyDescent="0.3">
      <c r="B727" s="375">
        <v>23</v>
      </c>
      <c r="C727" s="363" t="s">
        <v>360</v>
      </c>
      <c r="D727" s="421">
        <v>1529586.2557474668</v>
      </c>
      <c r="E727" s="148"/>
      <c r="G727" s="137"/>
      <c r="I727" s="137"/>
      <c r="J727" s="137"/>
    </row>
    <row r="728" spans="2:10" ht="18" customHeight="1" x14ac:dyDescent="0.3">
      <c r="B728" s="375">
        <v>24</v>
      </c>
      <c r="C728" s="363" t="s">
        <v>361</v>
      </c>
      <c r="D728" s="421"/>
      <c r="E728" s="148"/>
      <c r="G728" s="137"/>
      <c r="I728" s="137"/>
      <c r="J728" s="137"/>
    </row>
    <row r="729" spans="2:10" ht="18" customHeight="1" x14ac:dyDescent="0.3">
      <c r="B729" s="375">
        <v>25</v>
      </c>
      <c r="C729" s="362" t="s">
        <v>362</v>
      </c>
      <c r="D729" s="421"/>
      <c r="E729" s="148"/>
      <c r="G729" s="137"/>
      <c r="I729" s="137"/>
      <c r="J729" s="137"/>
    </row>
    <row r="730" spans="2:10" ht="18" customHeight="1" thickBot="1" x14ac:dyDescent="0.35">
      <c r="B730" s="376">
        <v>26</v>
      </c>
      <c r="C730" s="372" t="s">
        <v>363</v>
      </c>
      <c r="D730" s="432">
        <v>6514848.9689608272</v>
      </c>
      <c r="E730" s="148"/>
      <c r="G730" s="137"/>
      <c r="I730" s="137"/>
      <c r="J730" s="137"/>
    </row>
    <row r="731" spans="2:10" ht="18" customHeight="1" thickBot="1" x14ac:dyDescent="0.35">
      <c r="B731" s="344">
        <v>27</v>
      </c>
      <c r="C731" s="371" t="s">
        <v>376</v>
      </c>
      <c r="D731" s="427">
        <f>SUM(D725:D730)</f>
        <v>29678954.710316069</v>
      </c>
      <c r="E731" s="148"/>
      <c r="G731" s="137"/>
      <c r="I731" s="137"/>
      <c r="J731" s="137"/>
    </row>
    <row r="732" spans="2:10" ht="18" customHeight="1" x14ac:dyDescent="0.3">
      <c r="B732" s="377"/>
      <c r="C732" s="370" t="s">
        <v>377</v>
      </c>
      <c r="D732" s="438"/>
      <c r="E732" s="148"/>
      <c r="G732" s="137"/>
      <c r="I732" s="137"/>
      <c r="J732" s="137"/>
    </row>
    <row r="733" spans="2:10" ht="18" customHeight="1" x14ac:dyDescent="0.3">
      <c r="B733" s="375">
        <v>28</v>
      </c>
      <c r="C733" s="362" t="s">
        <v>378</v>
      </c>
      <c r="D733" s="421">
        <v>15000000.01</v>
      </c>
      <c r="E733" s="148"/>
      <c r="G733" s="137"/>
      <c r="I733" s="137"/>
      <c r="J733" s="137"/>
    </row>
    <row r="734" spans="2:10" ht="18" customHeight="1" x14ac:dyDescent="0.3">
      <c r="B734" s="375">
        <v>29</v>
      </c>
      <c r="C734" s="362" t="s">
        <v>367</v>
      </c>
      <c r="D734" s="421">
        <v>4349529.5496000005</v>
      </c>
      <c r="E734" s="148"/>
      <c r="G734" s="137"/>
      <c r="I734" s="137"/>
      <c r="J734" s="137"/>
    </row>
    <row r="735" spans="2:10" ht="18" customHeight="1" x14ac:dyDescent="0.3">
      <c r="B735" s="375">
        <v>30</v>
      </c>
      <c r="C735" s="363" t="s">
        <v>368</v>
      </c>
      <c r="D735" s="421">
        <v>0</v>
      </c>
      <c r="E735" s="148"/>
      <c r="G735" s="137"/>
      <c r="I735" s="137"/>
      <c r="J735" s="137"/>
    </row>
    <row r="736" spans="2:10" ht="18" customHeight="1" thickBot="1" x14ac:dyDescent="0.35">
      <c r="B736" s="376">
        <v>31</v>
      </c>
      <c r="C736" s="372" t="s">
        <v>369</v>
      </c>
      <c r="D736" s="432">
        <v>2554448.2295597279</v>
      </c>
      <c r="E736" s="148"/>
      <c r="G736" s="137"/>
      <c r="I736" s="137"/>
      <c r="J736" s="137"/>
    </row>
    <row r="737" spans="2:10" ht="18" customHeight="1" thickBot="1" x14ac:dyDescent="0.35">
      <c r="B737" s="344">
        <v>32</v>
      </c>
      <c r="C737" s="371" t="s">
        <v>370</v>
      </c>
      <c r="D737" s="427">
        <f>SUM(D733:D736)</f>
        <v>21903977.789159726</v>
      </c>
      <c r="E737" s="148"/>
      <c r="G737" s="137"/>
      <c r="I737" s="137"/>
      <c r="J737" s="137"/>
    </row>
    <row r="738" spans="2:10" ht="18" customHeight="1" thickBot="1" x14ac:dyDescent="0.35">
      <c r="B738" s="344">
        <v>33</v>
      </c>
      <c r="C738" s="371" t="s">
        <v>371</v>
      </c>
      <c r="D738" s="427">
        <f>+D731+D737</f>
        <v>51582932.499475792</v>
      </c>
      <c r="E738" s="148"/>
      <c r="G738" s="137"/>
      <c r="I738" s="137"/>
      <c r="J738" s="137"/>
    </row>
    <row r="739" spans="2:10" x14ac:dyDescent="0.3">
      <c r="B739" s="184"/>
      <c r="C739" s="117"/>
      <c r="D739" s="613"/>
      <c r="E739" s="156"/>
      <c r="F739" s="148"/>
      <c r="I739" s="137"/>
      <c r="J739" s="137"/>
    </row>
    <row r="740" spans="2:10" x14ac:dyDescent="0.3">
      <c r="B740" s="184"/>
      <c r="C740" s="117"/>
      <c r="D740" s="613"/>
      <c r="E740" s="156"/>
      <c r="F740" s="148"/>
      <c r="I740" s="137"/>
      <c r="J740" s="137"/>
    </row>
    <row r="742" spans="2:10" x14ac:dyDescent="0.3">
      <c r="C742" s="126"/>
    </row>
  </sheetData>
  <mergeCells count="78">
    <mergeCell ref="B642:G642"/>
    <mergeCell ref="B695:B697"/>
    <mergeCell ref="C695:C697"/>
    <mergeCell ref="D695:D697"/>
    <mergeCell ref="B644:C644"/>
    <mergeCell ref="B645:B647"/>
    <mergeCell ref="C645:C647"/>
    <mergeCell ref="D645:D647"/>
    <mergeCell ref="B691:G691"/>
    <mergeCell ref="B694:C694"/>
    <mergeCell ref="C498:C500"/>
    <mergeCell ref="D498:D500"/>
    <mergeCell ref="E498:E500"/>
    <mergeCell ref="F498:F500"/>
    <mergeCell ref="D596:D598"/>
    <mergeCell ref="B593:G593"/>
    <mergeCell ref="B595:C595"/>
    <mergeCell ref="B596:B598"/>
    <mergeCell ref="C596:C598"/>
    <mergeCell ref="G498:G500"/>
    <mergeCell ref="B544:G544"/>
    <mergeCell ref="B546:C546"/>
    <mergeCell ref="B547:B549"/>
    <mergeCell ref="C547:C549"/>
    <mergeCell ref="D547:D549"/>
    <mergeCell ref="B498:B500"/>
    <mergeCell ref="B449:B451"/>
    <mergeCell ref="C449:C451"/>
    <mergeCell ref="D449:D451"/>
    <mergeCell ref="B495:G495"/>
    <mergeCell ref="B497:C497"/>
    <mergeCell ref="B448:C448"/>
    <mergeCell ref="B348:G348"/>
    <mergeCell ref="B350:C350"/>
    <mergeCell ref="B351:B353"/>
    <mergeCell ref="C351:C353"/>
    <mergeCell ref="D351:D353"/>
    <mergeCell ref="B397:G397"/>
    <mergeCell ref="B399:C399"/>
    <mergeCell ref="B400:B402"/>
    <mergeCell ref="C400:C402"/>
    <mergeCell ref="D400:D402"/>
    <mergeCell ref="B446:G446"/>
    <mergeCell ref="B253:B255"/>
    <mergeCell ref="C253:C255"/>
    <mergeCell ref="D253:D255"/>
    <mergeCell ref="B301:C301"/>
    <mergeCell ref="B302:B304"/>
    <mergeCell ref="C302:C304"/>
    <mergeCell ref="D302:D304"/>
    <mergeCell ref="B252:C252"/>
    <mergeCell ref="B105:C105"/>
    <mergeCell ref="B106:B108"/>
    <mergeCell ref="C106:C108"/>
    <mergeCell ref="D106:D108"/>
    <mergeCell ref="B154:C154"/>
    <mergeCell ref="B155:B157"/>
    <mergeCell ref="C155:C157"/>
    <mergeCell ref="D155:D157"/>
    <mergeCell ref="B203:C203"/>
    <mergeCell ref="B204:B206"/>
    <mergeCell ref="C204:C206"/>
    <mergeCell ref="D204:D206"/>
    <mergeCell ref="B250:G250"/>
    <mergeCell ref="C51:E51"/>
    <mergeCell ref="B56:C56"/>
    <mergeCell ref="B57:B59"/>
    <mergeCell ref="C57:C59"/>
    <mergeCell ref="D57:D59"/>
    <mergeCell ref="B54:E54"/>
    <mergeCell ref="B3:G3"/>
    <mergeCell ref="B5:C5"/>
    <mergeCell ref="B6:B8"/>
    <mergeCell ref="C6:C8"/>
    <mergeCell ref="D6:D8"/>
    <mergeCell ref="E6:E8"/>
    <mergeCell ref="F6:F8"/>
    <mergeCell ref="G6:G8"/>
  </mergeCells>
  <pageMargins left="0.7" right="0.17" top="0.7" bottom="0.75" header="0.56999999999999995" footer="0.3"/>
  <pageSetup paperSize="9" scale="61" orientation="portrait" r:id="rId1"/>
  <rowBreaks count="14" manualBreakCount="14">
    <brk id="52" max="7" man="1"/>
    <brk id="101" max="7" man="1"/>
    <brk id="150" max="7" man="1"/>
    <brk id="199" max="7" man="1"/>
    <brk id="248" max="7" man="1"/>
    <brk id="297" max="7" man="1"/>
    <brk id="346" max="7" man="1"/>
    <brk id="395" max="7" man="1"/>
    <brk id="444" max="7" man="1"/>
    <brk id="493" max="7" man="1"/>
    <brk id="542" max="7" man="1"/>
    <brk id="591" max="7" man="1"/>
    <brk id="640" max="7" man="1"/>
    <brk id="689" max="7" man="1"/>
  </rowBreaks>
  <ignoredErrors>
    <ignoredError sqref="F10" formula="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K727"/>
  <sheetViews>
    <sheetView showGridLines="0" view="pageBreakPreview" zoomScale="90" zoomScaleNormal="100" zoomScaleSheetLayoutView="90" workbookViewId="0">
      <selection activeCell="K31" sqref="K31"/>
    </sheetView>
  </sheetViews>
  <sheetFormatPr defaultColWidth="9.109375" defaultRowHeight="13.2" x14ac:dyDescent="0.3"/>
  <cols>
    <col min="1" max="1" width="3.6640625" style="135" customWidth="1"/>
    <col min="2" max="2" width="9" style="273" customWidth="1"/>
    <col min="3" max="3" width="53.44140625" style="180" customWidth="1"/>
    <col min="4" max="4" width="27.88671875" style="143" customWidth="1"/>
    <col min="5" max="5" width="21.88671875" style="135" customWidth="1"/>
    <col min="6" max="6" width="24.6640625" style="135" customWidth="1"/>
    <col min="7" max="7" width="22" style="135" customWidth="1"/>
    <col min="8" max="8" width="6.6640625" style="135" customWidth="1"/>
    <col min="9" max="9" width="7" style="135" customWidth="1"/>
    <col min="10" max="10" width="14" style="135" customWidth="1"/>
    <col min="11" max="11" width="12.6640625" style="135" bestFit="1" customWidth="1"/>
    <col min="12" max="16384" width="9.109375" style="135"/>
  </cols>
  <sheetData>
    <row r="1" spans="2:9" x14ac:dyDescent="0.3">
      <c r="C1" s="135"/>
    </row>
    <row r="2" spans="2:9" ht="13.8" x14ac:dyDescent="0.3">
      <c r="B2" s="631" t="s">
        <v>398</v>
      </c>
      <c r="C2" s="629"/>
      <c r="D2" s="632"/>
      <c r="E2" s="629"/>
      <c r="F2" s="629"/>
      <c r="G2" s="630"/>
    </row>
    <row r="3" spans="2:9" ht="18.75" customHeight="1" x14ac:dyDescent="0.3">
      <c r="B3" s="905" t="s">
        <v>399</v>
      </c>
      <c r="C3" s="905"/>
      <c r="D3" s="905"/>
      <c r="E3" s="905"/>
      <c r="F3" s="905"/>
      <c r="G3" s="905"/>
    </row>
    <row r="4" spans="2:9" ht="13.8" thickBot="1" x14ac:dyDescent="0.35">
      <c r="B4" s="191"/>
    </row>
    <row r="5" spans="2:9" ht="18.600000000000001" customHeight="1" thickBot="1" x14ac:dyDescent="0.35">
      <c r="B5" s="912" t="s">
        <v>93</v>
      </c>
      <c r="C5" s="913"/>
      <c r="F5" s="134"/>
      <c r="G5" s="149" t="s">
        <v>218</v>
      </c>
    </row>
    <row r="6" spans="2:9" ht="13.2" customHeight="1" x14ac:dyDescent="0.3">
      <c r="B6" s="914" t="s">
        <v>328</v>
      </c>
      <c r="C6" s="917" t="s">
        <v>329</v>
      </c>
      <c r="D6" s="919" t="s">
        <v>330</v>
      </c>
      <c r="E6" s="917" t="s">
        <v>331</v>
      </c>
      <c r="F6" s="917" t="s">
        <v>332</v>
      </c>
      <c r="G6" s="921" t="s">
        <v>333</v>
      </c>
    </row>
    <row r="7" spans="2:9" x14ac:dyDescent="0.3">
      <c r="B7" s="915"/>
      <c r="C7" s="907"/>
      <c r="D7" s="887"/>
      <c r="E7" s="907"/>
      <c r="F7" s="907"/>
      <c r="G7" s="922"/>
    </row>
    <row r="8" spans="2:9" ht="13.8" thickBot="1" x14ac:dyDescent="0.35">
      <c r="B8" s="916"/>
      <c r="C8" s="918"/>
      <c r="D8" s="920"/>
      <c r="E8" s="918"/>
      <c r="F8" s="918"/>
      <c r="G8" s="923"/>
    </row>
    <row r="9" spans="2:9" ht="18" customHeight="1" x14ac:dyDescent="0.3">
      <c r="B9" s="373"/>
      <c r="C9" s="378" t="s">
        <v>334</v>
      </c>
      <c r="D9" s="379"/>
      <c r="E9" s="380"/>
      <c r="F9" s="381"/>
      <c r="G9" s="382"/>
    </row>
    <row r="10" spans="2:9" ht="18" customHeight="1" x14ac:dyDescent="0.3">
      <c r="B10" s="375">
        <v>1</v>
      </c>
      <c r="C10" s="322" t="s">
        <v>335</v>
      </c>
      <c r="D10" s="444">
        <f t="shared" ref="D10:D49" si="0">D62+D110+D158+D206+D254+D302+D350+D398+D446+D494+D542+D590+D638+D684</f>
        <v>360507.851075101</v>
      </c>
      <c r="E10" s="338">
        <f t="shared" ref="E10:E21" si="1">+E494</f>
        <v>0</v>
      </c>
      <c r="F10" s="341">
        <f>+D10+E10</f>
        <v>360507.851075101</v>
      </c>
      <c r="G10" s="383">
        <f>+G494</f>
        <v>0</v>
      </c>
      <c r="H10" s="199"/>
      <c r="I10" s="187"/>
    </row>
    <row r="11" spans="2:9" ht="18" customHeight="1" x14ac:dyDescent="0.3">
      <c r="B11" s="375">
        <v>2</v>
      </c>
      <c r="C11" s="322" t="s">
        <v>336</v>
      </c>
      <c r="D11" s="444">
        <f t="shared" si="0"/>
        <v>2297864.4551148987</v>
      </c>
      <c r="E11" s="338">
        <f t="shared" si="1"/>
        <v>0</v>
      </c>
      <c r="F11" s="341">
        <f>+D11+E11</f>
        <v>2297864.4551148987</v>
      </c>
      <c r="G11" s="383">
        <f>+G495</f>
        <v>0</v>
      </c>
      <c r="H11" s="199"/>
      <c r="I11" s="187"/>
    </row>
    <row r="12" spans="2:9" ht="18" customHeight="1" x14ac:dyDescent="0.3">
      <c r="B12" s="375">
        <v>3</v>
      </c>
      <c r="C12" s="322" t="s">
        <v>337</v>
      </c>
      <c r="D12" s="444">
        <f t="shared" si="0"/>
        <v>672627.68602865073</v>
      </c>
      <c r="E12" s="338">
        <f t="shared" si="1"/>
        <v>0</v>
      </c>
      <c r="F12" s="341">
        <f t="shared" ref="F12:F32" si="2">+D12+E12</f>
        <v>672627.68602865073</v>
      </c>
      <c r="G12" s="383">
        <f>+G496</f>
        <v>0</v>
      </c>
      <c r="H12" s="199"/>
      <c r="I12" s="187"/>
    </row>
    <row r="13" spans="2:9" ht="18" customHeight="1" x14ac:dyDescent="0.3">
      <c r="B13" s="375">
        <v>4</v>
      </c>
      <c r="C13" s="322" t="s">
        <v>288</v>
      </c>
      <c r="D13" s="444">
        <f>D65+D113+D161+D209+D257+D305+D353+D401+D449+D497+D545+D593+D641+D687</f>
        <v>2836425.6540068351</v>
      </c>
      <c r="E13" s="338">
        <f t="shared" si="1"/>
        <v>0</v>
      </c>
      <c r="F13" s="341">
        <f t="shared" si="2"/>
        <v>2836425.6540068351</v>
      </c>
      <c r="G13" s="383"/>
      <c r="H13" s="199"/>
      <c r="I13" s="187"/>
    </row>
    <row r="14" spans="2:9" ht="18" customHeight="1" x14ac:dyDescent="0.3">
      <c r="B14" s="375">
        <v>5</v>
      </c>
      <c r="C14" s="322" t="s">
        <v>287</v>
      </c>
      <c r="D14" s="444">
        <f t="shared" si="0"/>
        <v>19878755.023163311</v>
      </c>
      <c r="E14" s="338">
        <f t="shared" si="1"/>
        <v>5813.4605800000099</v>
      </c>
      <c r="F14" s="341">
        <f t="shared" si="2"/>
        <v>19884568.48374331</v>
      </c>
      <c r="G14" s="383">
        <f t="shared" ref="G14:G49" si="3">+G498</f>
        <v>0</v>
      </c>
      <c r="H14" s="199"/>
      <c r="I14" s="187"/>
    </row>
    <row r="15" spans="2:9" ht="18" customHeight="1" x14ac:dyDescent="0.3">
      <c r="B15" s="375">
        <v>6</v>
      </c>
      <c r="C15" s="322" t="s">
        <v>339</v>
      </c>
      <c r="D15" s="444">
        <f t="shared" si="0"/>
        <v>5060569</v>
      </c>
      <c r="E15" s="338">
        <f t="shared" si="1"/>
        <v>0</v>
      </c>
      <c r="F15" s="341">
        <f t="shared" si="2"/>
        <v>5060569</v>
      </c>
      <c r="G15" s="383">
        <f t="shared" si="3"/>
        <v>0</v>
      </c>
      <c r="H15" s="199"/>
      <c r="I15" s="187"/>
    </row>
    <row r="16" spans="2:9" ht="18" customHeight="1" x14ac:dyDescent="0.3">
      <c r="B16" s="375">
        <v>7</v>
      </c>
      <c r="C16" s="322" t="s">
        <v>340</v>
      </c>
      <c r="D16" s="444">
        <f t="shared" si="0"/>
        <v>23915672.153510001</v>
      </c>
      <c r="E16" s="338">
        <f t="shared" si="1"/>
        <v>0</v>
      </c>
      <c r="F16" s="341">
        <f t="shared" si="2"/>
        <v>23915672.153510001</v>
      </c>
      <c r="G16" s="383">
        <f t="shared" si="3"/>
        <v>0</v>
      </c>
      <c r="H16" s="199"/>
      <c r="I16" s="187"/>
    </row>
    <row r="17" spans="2:9" ht="18" customHeight="1" x14ac:dyDescent="0.3">
      <c r="B17" s="375"/>
      <c r="C17" s="322" t="s">
        <v>341</v>
      </c>
      <c r="D17" s="444">
        <f t="shared" si="0"/>
        <v>1556707.51</v>
      </c>
      <c r="E17" s="338">
        <f t="shared" si="1"/>
        <v>0</v>
      </c>
      <c r="F17" s="341">
        <f t="shared" si="2"/>
        <v>1556707.51</v>
      </c>
      <c r="G17" s="383">
        <f t="shared" si="3"/>
        <v>0</v>
      </c>
      <c r="H17" s="199"/>
      <c r="I17" s="187"/>
    </row>
    <row r="18" spans="2:9" ht="18" customHeight="1" x14ac:dyDescent="0.3">
      <c r="B18" s="375"/>
      <c r="C18" s="322" t="s">
        <v>342</v>
      </c>
      <c r="D18" s="444">
        <f t="shared" si="0"/>
        <v>22358964.643510003</v>
      </c>
      <c r="E18" s="338">
        <f t="shared" si="1"/>
        <v>0</v>
      </c>
      <c r="F18" s="341">
        <f t="shared" si="2"/>
        <v>22358964.643510003</v>
      </c>
      <c r="G18" s="383">
        <f t="shared" si="3"/>
        <v>0</v>
      </c>
      <c r="H18" s="199"/>
      <c r="I18" s="187"/>
    </row>
    <row r="19" spans="2:9" ht="18" customHeight="1" x14ac:dyDescent="0.3">
      <c r="B19" s="375">
        <v>8</v>
      </c>
      <c r="C19" s="322" t="s">
        <v>343</v>
      </c>
      <c r="D19" s="444">
        <f t="shared" si="0"/>
        <v>227040.54759</v>
      </c>
      <c r="E19" s="338">
        <f t="shared" si="1"/>
        <v>0</v>
      </c>
      <c r="F19" s="341">
        <f t="shared" si="2"/>
        <v>227040.54759</v>
      </c>
      <c r="G19" s="383">
        <f t="shared" si="3"/>
        <v>0</v>
      </c>
      <c r="H19" s="199"/>
      <c r="I19" s="187"/>
    </row>
    <row r="20" spans="2:9" ht="18" customHeight="1" x14ac:dyDescent="0.3">
      <c r="B20" s="375"/>
      <c r="C20" s="322" t="s">
        <v>344</v>
      </c>
      <c r="D20" s="444">
        <f t="shared" si="0"/>
        <v>0</v>
      </c>
      <c r="E20" s="338">
        <f t="shared" si="1"/>
        <v>0</v>
      </c>
      <c r="F20" s="341">
        <f t="shared" si="2"/>
        <v>0</v>
      </c>
      <c r="G20" s="383">
        <f t="shared" si="3"/>
        <v>0</v>
      </c>
      <c r="H20" s="199"/>
      <c r="I20" s="187"/>
    </row>
    <row r="21" spans="2:9" ht="18" customHeight="1" thickBot="1" x14ac:dyDescent="0.35">
      <c r="B21" s="376"/>
      <c r="C21" s="323" t="s">
        <v>345</v>
      </c>
      <c r="D21" s="444">
        <f t="shared" si="0"/>
        <v>227040.54759</v>
      </c>
      <c r="E21" s="339">
        <f t="shared" si="1"/>
        <v>0</v>
      </c>
      <c r="F21" s="342">
        <f t="shared" si="2"/>
        <v>227040.54759</v>
      </c>
      <c r="G21" s="384">
        <f t="shared" si="3"/>
        <v>0</v>
      </c>
      <c r="H21" s="199"/>
      <c r="I21" s="187"/>
    </row>
    <row r="22" spans="2:9" ht="18" customHeight="1" thickBot="1" x14ac:dyDescent="0.35">
      <c r="B22" s="344">
        <v>9</v>
      </c>
      <c r="C22" s="345" t="s">
        <v>346</v>
      </c>
      <c r="D22" s="446">
        <f t="shared" si="0"/>
        <v>144455086.58392304</v>
      </c>
      <c r="E22" s="347">
        <f>SUM(E23:E26)</f>
        <v>29885757.760731682</v>
      </c>
      <c r="F22" s="348">
        <f>+D22+E22</f>
        <v>174340844.34465474</v>
      </c>
      <c r="G22" s="349">
        <f t="shared" si="3"/>
        <v>5239796.8529963158</v>
      </c>
      <c r="H22" s="199"/>
      <c r="I22" s="187"/>
    </row>
    <row r="23" spans="2:9" ht="18" customHeight="1" x14ac:dyDescent="0.3">
      <c r="B23" s="377">
        <v>10</v>
      </c>
      <c r="C23" s="324" t="s">
        <v>347</v>
      </c>
      <c r="D23" s="447">
        <f t="shared" si="0"/>
        <v>18546989.978979055</v>
      </c>
      <c r="E23" s="340">
        <f t="shared" ref="E23:E32" si="4">+E507</f>
        <v>0</v>
      </c>
      <c r="F23" s="343">
        <f t="shared" si="2"/>
        <v>18546989.978979055</v>
      </c>
      <c r="G23" s="385">
        <f t="shared" si="3"/>
        <v>0</v>
      </c>
      <c r="H23" s="199"/>
      <c r="I23" s="187"/>
    </row>
    <row r="24" spans="2:9" ht="18" customHeight="1" x14ac:dyDescent="0.3">
      <c r="B24" s="375">
        <v>11</v>
      </c>
      <c r="C24" s="322" t="s">
        <v>348</v>
      </c>
      <c r="D24" s="444">
        <f t="shared" si="0"/>
        <v>52611551.121948794</v>
      </c>
      <c r="E24" s="338">
        <f t="shared" si="4"/>
        <v>1794617.3759536899</v>
      </c>
      <c r="F24" s="341">
        <f t="shared" si="2"/>
        <v>54406168.497902483</v>
      </c>
      <c r="G24" s="383">
        <f t="shared" si="3"/>
        <v>1229703.336853896</v>
      </c>
      <c r="H24" s="199"/>
      <c r="I24" s="187"/>
    </row>
    <row r="25" spans="2:9" ht="18" customHeight="1" x14ac:dyDescent="0.3">
      <c r="B25" s="375">
        <v>12</v>
      </c>
      <c r="C25" s="322" t="s">
        <v>349</v>
      </c>
      <c r="D25" s="444">
        <f t="shared" si="0"/>
        <v>68772998.841745183</v>
      </c>
      <c r="E25" s="338">
        <f t="shared" si="4"/>
        <v>28091140.384777993</v>
      </c>
      <c r="F25" s="341">
        <f t="shared" si="2"/>
        <v>96864139.226523176</v>
      </c>
      <c r="G25" s="383">
        <f t="shared" si="3"/>
        <v>4010093.51614242</v>
      </c>
      <c r="H25" s="199"/>
      <c r="I25" s="187"/>
    </row>
    <row r="26" spans="2:9" ht="18" customHeight="1" x14ac:dyDescent="0.3">
      <c r="B26" s="375">
        <v>13</v>
      </c>
      <c r="C26" s="322" t="s">
        <v>350</v>
      </c>
      <c r="D26" s="444">
        <f t="shared" si="0"/>
        <v>4523546.6412499994</v>
      </c>
      <c r="E26" s="338">
        <f t="shared" si="4"/>
        <v>0</v>
      </c>
      <c r="F26" s="341">
        <f t="shared" si="2"/>
        <v>4523546.6412499994</v>
      </c>
      <c r="G26" s="383">
        <f t="shared" si="3"/>
        <v>0</v>
      </c>
      <c r="H26" s="199"/>
      <c r="I26" s="187"/>
    </row>
    <row r="27" spans="2:9" ht="18" customHeight="1" x14ac:dyDescent="0.3">
      <c r="B27" s="375">
        <v>14</v>
      </c>
      <c r="C27" s="325" t="s">
        <v>351</v>
      </c>
      <c r="D27" s="444">
        <f t="shared" si="0"/>
        <v>0</v>
      </c>
      <c r="E27" s="338">
        <f t="shared" si="4"/>
        <v>0</v>
      </c>
      <c r="F27" s="341">
        <f t="shared" si="2"/>
        <v>0</v>
      </c>
      <c r="G27" s="383">
        <f t="shared" si="3"/>
        <v>0</v>
      </c>
      <c r="H27" s="199"/>
      <c r="I27" s="187"/>
    </row>
    <row r="28" spans="2:9" ht="18" customHeight="1" x14ac:dyDescent="0.3">
      <c r="B28" s="375">
        <v>15</v>
      </c>
      <c r="C28" s="325" t="s">
        <v>352</v>
      </c>
      <c r="D28" s="444">
        <f t="shared" si="0"/>
        <v>17613007.601466261</v>
      </c>
      <c r="E28" s="338">
        <f t="shared" si="4"/>
        <v>978391.19051503809</v>
      </c>
      <c r="F28" s="341">
        <f t="shared" si="2"/>
        <v>18591398.791981298</v>
      </c>
      <c r="G28" s="383">
        <f t="shared" si="3"/>
        <v>1417548.8088200002</v>
      </c>
      <c r="H28" s="199"/>
      <c r="I28" s="187"/>
    </row>
    <row r="29" spans="2:9" ht="18" customHeight="1" x14ac:dyDescent="0.3">
      <c r="B29" s="375">
        <v>16</v>
      </c>
      <c r="C29" s="325" t="s">
        <v>353</v>
      </c>
      <c r="D29" s="444">
        <f t="shared" si="0"/>
        <v>30596341.676245473</v>
      </c>
      <c r="E29" s="338">
        <f t="shared" si="4"/>
        <v>2379895.55338941</v>
      </c>
      <c r="F29" s="341">
        <f t="shared" si="2"/>
        <v>32976237.229634885</v>
      </c>
      <c r="G29" s="383">
        <f t="shared" si="3"/>
        <v>2390478.9411800001</v>
      </c>
      <c r="H29" s="199"/>
      <c r="I29" s="187"/>
    </row>
    <row r="30" spans="2:9" s="134" customFormat="1" ht="18" customHeight="1" x14ac:dyDescent="0.3">
      <c r="B30" s="375">
        <v>17</v>
      </c>
      <c r="C30" s="322" t="s">
        <v>196</v>
      </c>
      <c r="D30" s="444">
        <f t="shared" si="0"/>
        <v>10800355.682881739</v>
      </c>
      <c r="E30" s="338">
        <f t="shared" si="4"/>
        <v>1245424.5127099999</v>
      </c>
      <c r="F30" s="341">
        <f t="shared" si="2"/>
        <v>12045780.195591738</v>
      </c>
      <c r="G30" s="383">
        <f t="shared" si="3"/>
        <v>3.9792299999999998</v>
      </c>
      <c r="H30" s="199"/>
      <c r="I30" s="187"/>
    </row>
    <row r="31" spans="2:9" ht="18" customHeight="1" x14ac:dyDescent="0.3">
      <c r="B31" s="375">
        <v>18</v>
      </c>
      <c r="C31" s="322" t="s">
        <v>354</v>
      </c>
      <c r="D31" s="444">
        <f t="shared" si="0"/>
        <v>3600228.5413659401</v>
      </c>
      <c r="E31" s="338">
        <f t="shared" si="4"/>
        <v>663918.42376999999</v>
      </c>
      <c r="F31" s="341">
        <f t="shared" si="2"/>
        <v>4264146.9651359404</v>
      </c>
      <c r="G31" s="383">
        <f t="shared" si="3"/>
        <v>155717.321</v>
      </c>
      <c r="H31" s="199"/>
      <c r="I31" s="187"/>
    </row>
    <row r="32" spans="2:9" ht="18" customHeight="1" thickBot="1" x14ac:dyDescent="0.35">
      <c r="B32" s="376">
        <v>19</v>
      </c>
      <c r="C32" s="323" t="s">
        <v>202</v>
      </c>
      <c r="D32" s="445">
        <f t="shared" si="0"/>
        <v>7640257.7445856547</v>
      </c>
      <c r="E32" s="339">
        <f t="shared" si="4"/>
        <v>105389.309965518</v>
      </c>
      <c r="F32" s="342">
        <f t="shared" si="2"/>
        <v>7745647.054551173</v>
      </c>
      <c r="G32" s="384">
        <f t="shared" si="3"/>
        <v>1034894.26459</v>
      </c>
      <c r="H32" s="199"/>
      <c r="I32" s="187"/>
    </row>
    <row r="33" spans="2:11" s="134" customFormat="1" ht="18" customHeight="1" thickBot="1" x14ac:dyDescent="0.35">
      <c r="B33" s="344">
        <v>20</v>
      </c>
      <c r="C33" s="345" t="s">
        <v>355</v>
      </c>
      <c r="D33" s="446">
        <f t="shared" si="0"/>
        <v>269954740.20095688</v>
      </c>
      <c r="E33" s="347">
        <f>SUM(E10:E15)+E17+E18+E21+E22+E27+E28+E29+E30+E31+E32</f>
        <v>35264590.211661652</v>
      </c>
      <c r="F33" s="348">
        <f>+D33+E33</f>
        <v>305219330.41261852</v>
      </c>
      <c r="G33" s="349">
        <f t="shared" si="3"/>
        <v>10238440.167816315</v>
      </c>
      <c r="H33" s="199"/>
      <c r="I33" s="187"/>
      <c r="J33" s="151"/>
      <c r="K33" s="155"/>
    </row>
    <row r="34" spans="2:11" ht="18" customHeight="1" x14ac:dyDescent="0.3">
      <c r="B34" s="377"/>
      <c r="C34" s="326" t="s">
        <v>356</v>
      </c>
      <c r="D34" s="447">
        <f t="shared" si="0"/>
        <v>0</v>
      </c>
      <c r="E34" s="340">
        <f t="shared" ref="E34:E41" si="5">+E518</f>
        <v>0</v>
      </c>
      <c r="F34" s="343">
        <v>0</v>
      </c>
      <c r="G34" s="385">
        <f t="shared" si="3"/>
        <v>0</v>
      </c>
      <c r="H34" s="199"/>
      <c r="I34" s="187"/>
    </row>
    <row r="35" spans="2:11" ht="18" customHeight="1" x14ac:dyDescent="0.3">
      <c r="B35" s="375"/>
      <c r="C35" s="327" t="s">
        <v>357</v>
      </c>
      <c r="D35" s="444">
        <f t="shared" si="0"/>
        <v>0</v>
      </c>
      <c r="E35" s="338">
        <f t="shared" si="5"/>
        <v>0</v>
      </c>
      <c r="F35" s="341">
        <f>+D35+E35</f>
        <v>0</v>
      </c>
      <c r="G35" s="383">
        <f t="shared" si="3"/>
        <v>0</v>
      </c>
      <c r="H35" s="199"/>
      <c r="I35" s="187"/>
    </row>
    <row r="36" spans="2:11" ht="18" customHeight="1" x14ac:dyDescent="0.3">
      <c r="B36" s="375">
        <v>21</v>
      </c>
      <c r="C36" s="322" t="s">
        <v>358</v>
      </c>
      <c r="D36" s="444">
        <f t="shared" si="0"/>
        <v>90146287.678958237</v>
      </c>
      <c r="E36" s="338">
        <f t="shared" si="5"/>
        <v>4846102</v>
      </c>
      <c r="F36" s="341">
        <f>+D36+E36</f>
        <v>94992389.678958237</v>
      </c>
      <c r="G36" s="383">
        <f t="shared" si="3"/>
        <v>8591682</v>
      </c>
      <c r="H36" s="199"/>
      <c r="I36" s="187"/>
    </row>
    <row r="37" spans="2:11" ht="18" customHeight="1" x14ac:dyDescent="0.3">
      <c r="B37" s="375">
        <v>22</v>
      </c>
      <c r="C37" s="325" t="s">
        <v>359</v>
      </c>
      <c r="D37" s="444">
        <f t="shared" si="0"/>
        <v>2392439.1694800002</v>
      </c>
      <c r="E37" s="338">
        <f t="shared" si="5"/>
        <v>0</v>
      </c>
      <c r="F37" s="341">
        <f t="shared" ref="F37:F47" si="6">+D37+E37</f>
        <v>2392439.1694800002</v>
      </c>
      <c r="G37" s="383">
        <f t="shared" si="3"/>
        <v>0</v>
      </c>
      <c r="H37" s="199"/>
      <c r="I37" s="187"/>
    </row>
    <row r="38" spans="2:11" ht="18" customHeight="1" x14ac:dyDescent="0.3">
      <c r="B38" s="375">
        <v>23</v>
      </c>
      <c r="C38" s="325" t="s">
        <v>360</v>
      </c>
      <c r="D38" s="444">
        <f t="shared" si="0"/>
        <v>18032587.364007864</v>
      </c>
      <c r="E38" s="338">
        <f t="shared" si="5"/>
        <v>57236.000000000007</v>
      </c>
      <c r="F38" s="341">
        <f t="shared" si="6"/>
        <v>18089823.364007864</v>
      </c>
      <c r="G38" s="383">
        <f t="shared" si="3"/>
        <v>826018.99010000005</v>
      </c>
      <c r="H38" s="199"/>
      <c r="I38" s="187"/>
    </row>
    <row r="39" spans="2:11" ht="18" customHeight="1" x14ac:dyDescent="0.3">
      <c r="B39" s="375">
        <v>24</v>
      </c>
      <c r="C39" s="325" t="s">
        <v>361</v>
      </c>
      <c r="D39" s="444">
        <f t="shared" si="0"/>
        <v>1735829.6235000002</v>
      </c>
      <c r="E39" s="338">
        <f t="shared" si="5"/>
        <v>34252.432999999997</v>
      </c>
      <c r="F39" s="341">
        <f t="shared" si="6"/>
        <v>1770082.0565000002</v>
      </c>
      <c r="G39" s="383">
        <f t="shared" si="3"/>
        <v>0</v>
      </c>
      <c r="H39" s="199"/>
      <c r="I39" s="187"/>
    </row>
    <row r="40" spans="2:11" ht="18" customHeight="1" x14ac:dyDescent="0.3">
      <c r="B40" s="375">
        <v>25</v>
      </c>
      <c r="C40" s="322" t="s">
        <v>362</v>
      </c>
      <c r="D40" s="444">
        <f t="shared" si="0"/>
        <v>620584.34217000008</v>
      </c>
      <c r="E40" s="338">
        <f t="shared" si="5"/>
        <v>0</v>
      </c>
      <c r="F40" s="341">
        <f t="shared" si="6"/>
        <v>620584.34217000008</v>
      </c>
      <c r="G40" s="383">
        <f t="shared" si="3"/>
        <v>0</v>
      </c>
      <c r="H40" s="199"/>
      <c r="I40" s="187"/>
    </row>
    <row r="41" spans="2:11" ht="18" customHeight="1" thickBot="1" x14ac:dyDescent="0.35">
      <c r="B41" s="376">
        <v>26</v>
      </c>
      <c r="C41" s="328" t="s">
        <v>363</v>
      </c>
      <c r="D41" s="445">
        <f t="shared" si="0"/>
        <v>31284637.059393823</v>
      </c>
      <c r="E41" s="339">
        <f t="shared" si="5"/>
        <v>3388898</v>
      </c>
      <c r="F41" s="342">
        <f t="shared" si="6"/>
        <v>34673535.059393823</v>
      </c>
      <c r="G41" s="384">
        <f t="shared" si="3"/>
        <v>46988.585769999998</v>
      </c>
      <c r="H41" s="199"/>
      <c r="I41" s="187"/>
    </row>
    <row r="42" spans="2:11" s="134" customFormat="1" ht="18" customHeight="1" thickBot="1" x14ac:dyDescent="0.35">
      <c r="B42" s="344">
        <v>27</v>
      </c>
      <c r="C42" s="350" t="s">
        <v>364</v>
      </c>
      <c r="D42" s="446">
        <f t="shared" si="0"/>
        <v>144212365.23750991</v>
      </c>
      <c r="E42" s="347">
        <f>SUM(E36:E41)</f>
        <v>8326488.4330000002</v>
      </c>
      <c r="F42" s="348">
        <f>+D42+E42</f>
        <v>152538853.6705099</v>
      </c>
      <c r="G42" s="349">
        <f t="shared" si="3"/>
        <v>9464689.5758699998</v>
      </c>
      <c r="H42" s="199"/>
      <c r="I42" s="187"/>
    </row>
    <row r="43" spans="2:11" ht="18" customHeight="1" x14ac:dyDescent="0.3">
      <c r="B43" s="377"/>
      <c r="C43" s="329" t="s">
        <v>365</v>
      </c>
      <c r="D43" s="447">
        <f t="shared" si="0"/>
        <v>0</v>
      </c>
      <c r="E43" s="340">
        <f t="shared" ref="E43:E48" si="7">+E527</f>
        <v>0</v>
      </c>
      <c r="F43" s="343">
        <f t="shared" si="6"/>
        <v>0</v>
      </c>
      <c r="G43" s="385">
        <f t="shared" si="3"/>
        <v>0</v>
      </c>
      <c r="H43" s="199"/>
      <c r="I43" s="187"/>
    </row>
    <row r="44" spans="2:11" s="134" customFormat="1" ht="18" customHeight="1" x14ac:dyDescent="0.3">
      <c r="B44" s="375">
        <v>28</v>
      </c>
      <c r="C44" s="322" t="s">
        <v>366</v>
      </c>
      <c r="D44" s="444">
        <f t="shared" si="0"/>
        <v>30473590.244298086</v>
      </c>
      <c r="E44" s="338">
        <f t="shared" si="7"/>
        <v>0</v>
      </c>
      <c r="F44" s="341">
        <f t="shared" si="6"/>
        <v>30473590.244298086</v>
      </c>
      <c r="G44" s="383">
        <f t="shared" si="3"/>
        <v>0</v>
      </c>
      <c r="H44" s="199"/>
      <c r="I44" s="187"/>
    </row>
    <row r="45" spans="2:11" ht="18" customHeight="1" x14ac:dyDescent="0.3">
      <c r="B45" s="375">
        <v>29</v>
      </c>
      <c r="C45" s="322" t="s">
        <v>367</v>
      </c>
      <c r="D45" s="444">
        <f t="shared" si="0"/>
        <v>11316670.967893135</v>
      </c>
      <c r="E45" s="338">
        <f t="shared" si="7"/>
        <v>0</v>
      </c>
      <c r="F45" s="341">
        <f t="shared" si="6"/>
        <v>11316670.967893135</v>
      </c>
      <c r="G45" s="383">
        <f t="shared" si="3"/>
        <v>0</v>
      </c>
      <c r="H45" s="199"/>
      <c r="I45" s="187"/>
    </row>
    <row r="46" spans="2:11" ht="18" customHeight="1" x14ac:dyDescent="0.3">
      <c r="B46" s="375">
        <v>30</v>
      </c>
      <c r="C46" s="330" t="s">
        <v>368</v>
      </c>
      <c r="D46" s="444">
        <f t="shared" si="0"/>
        <v>10074956.971667193</v>
      </c>
      <c r="E46" s="338">
        <f t="shared" si="7"/>
        <v>0</v>
      </c>
      <c r="F46" s="341">
        <f t="shared" si="6"/>
        <v>10074956.971667193</v>
      </c>
      <c r="G46" s="383">
        <f t="shared" si="3"/>
        <v>0</v>
      </c>
      <c r="H46" s="199"/>
      <c r="I46" s="187"/>
    </row>
    <row r="47" spans="2:11" ht="18" customHeight="1" thickBot="1" x14ac:dyDescent="0.35">
      <c r="B47" s="376">
        <v>31</v>
      </c>
      <c r="C47" s="331" t="s">
        <v>369</v>
      </c>
      <c r="D47" s="445">
        <f t="shared" si="0"/>
        <v>73877158.328559473</v>
      </c>
      <c r="E47" s="339">
        <f t="shared" si="7"/>
        <v>26938101.500176132</v>
      </c>
      <c r="F47" s="342">
        <f t="shared" si="6"/>
        <v>100815259.8287356</v>
      </c>
      <c r="G47" s="384">
        <f t="shared" si="3"/>
        <v>773750.32735631615</v>
      </c>
      <c r="H47" s="199"/>
      <c r="I47" s="187"/>
    </row>
    <row r="48" spans="2:11" s="134" customFormat="1" ht="18" customHeight="1" thickBot="1" x14ac:dyDescent="0.35">
      <c r="B48" s="344">
        <v>32</v>
      </c>
      <c r="C48" s="345" t="s">
        <v>370</v>
      </c>
      <c r="D48" s="448">
        <f t="shared" si="0"/>
        <v>125742376.51241788</v>
      </c>
      <c r="E48" s="358">
        <f t="shared" si="7"/>
        <v>26938101.500176132</v>
      </c>
      <c r="F48" s="359">
        <f>+D48+E48</f>
        <v>152680478.01259401</v>
      </c>
      <c r="G48" s="360">
        <f t="shared" si="3"/>
        <v>773750.32735631615</v>
      </c>
      <c r="H48" s="199"/>
      <c r="I48" s="187"/>
    </row>
    <row r="49" spans="2:9" s="134" customFormat="1" ht="18" customHeight="1" thickBot="1" x14ac:dyDescent="0.35">
      <c r="B49" s="351">
        <v>33</v>
      </c>
      <c r="C49" s="352" t="s">
        <v>371</v>
      </c>
      <c r="D49" s="449">
        <f t="shared" si="0"/>
        <v>269954741.74992776</v>
      </c>
      <c r="E49" s="354">
        <f>+E48+E42</f>
        <v>35264589.93317613</v>
      </c>
      <c r="F49" s="355">
        <f>+F42+F48</f>
        <v>305219331.68310392</v>
      </c>
      <c r="G49" s="356">
        <f t="shared" si="3"/>
        <v>10238439.903226316</v>
      </c>
      <c r="H49" s="199"/>
      <c r="I49" s="187"/>
    </row>
    <row r="50" spans="2:9" s="134" customFormat="1" x14ac:dyDescent="0.3">
      <c r="B50" s="191"/>
      <c r="C50" s="130"/>
      <c r="D50" s="156"/>
      <c r="E50" s="156"/>
      <c r="F50" s="156"/>
      <c r="G50" s="156"/>
    </row>
    <row r="51" spans="2:9" ht="15" customHeight="1" x14ac:dyDescent="0.3">
      <c r="B51" s="935" t="s">
        <v>372</v>
      </c>
      <c r="C51" s="935"/>
      <c r="D51" s="935"/>
      <c r="E51" s="137"/>
      <c r="F51" s="137"/>
      <c r="G51" s="137"/>
    </row>
    <row r="52" spans="2:9" x14ac:dyDescent="0.3">
      <c r="B52" s="184"/>
      <c r="C52" s="130"/>
      <c r="D52" s="156"/>
      <c r="E52" s="148"/>
      <c r="F52" s="148"/>
    </row>
    <row r="53" spans="2:9" x14ac:dyDescent="0.3">
      <c r="G53" s="119"/>
    </row>
    <row r="54" spans="2:9" ht="13.8" x14ac:dyDescent="0.3">
      <c r="B54" s="905" t="s">
        <v>400</v>
      </c>
      <c r="C54" s="905"/>
      <c r="D54" s="905"/>
      <c r="E54" s="905"/>
      <c r="F54" s="905"/>
      <c r="G54" s="119"/>
    </row>
    <row r="55" spans="2:9" x14ac:dyDescent="0.3">
      <c r="B55" s="183"/>
      <c r="C55" s="119"/>
      <c r="D55" s="119"/>
      <c r="E55" s="119"/>
      <c r="F55" s="119"/>
      <c r="G55" s="119"/>
    </row>
    <row r="56" spans="2:9" ht="13.8" thickBot="1" x14ac:dyDescent="0.35">
      <c r="B56" s="932"/>
      <c r="C56" s="932"/>
      <c r="D56" s="450"/>
      <c r="E56" s="119"/>
      <c r="F56" s="119"/>
      <c r="G56" s="119"/>
    </row>
    <row r="57" spans="2:9" ht="13.8" thickBot="1" x14ac:dyDescent="0.35">
      <c r="B57" s="933" t="s">
        <v>373</v>
      </c>
      <c r="C57" s="934"/>
      <c r="D57" s="451"/>
      <c r="E57" s="137"/>
      <c r="F57" s="137"/>
    </row>
    <row r="58" spans="2:9" ht="13.2" customHeight="1" x14ac:dyDescent="0.3">
      <c r="B58" s="914" t="s">
        <v>328</v>
      </c>
      <c r="C58" s="917" t="s">
        <v>329</v>
      </c>
      <c r="D58" s="925" t="s">
        <v>374</v>
      </c>
      <c r="E58" s="191"/>
      <c r="F58" s="191"/>
    </row>
    <row r="59" spans="2:9" x14ac:dyDescent="0.3">
      <c r="B59" s="915"/>
      <c r="C59" s="907"/>
      <c r="D59" s="926"/>
      <c r="E59" s="118"/>
      <c r="F59" s="118"/>
    </row>
    <row r="60" spans="2:9" ht="13.8" thickBot="1" x14ac:dyDescent="0.35">
      <c r="B60" s="916"/>
      <c r="C60" s="918"/>
      <c r="D60" s="927"/>
      <c r="E60" s="118"/>
      <c r="F60" s="118"/>
    </row>
    <row r="61" spans="2:9" ht="18" customHeight="1" x14ac:dyDescent="0.3">
      <c r="B61" s="373"/>
      <c r="C61" s="374" t="s">
        <v>334</v>
      </c>
      <c r="D61" s="416"/>
      <c r="E61" s="148"/>
      <c r="F61" s="148"/>
    </row>
    <row r="62" spans="2:9" ht="18" customHeight="1" x14ac:dyDescent="0.3">
      <c r="B62" s="375">
        <v>1</v>
      </c>
      <c r="C62" s="362" t="s">
        <v>335</v>
      </c>
      <c r="D62" s="419"/>
      <c r="E62" s="148"/>
      <c r="F62" s="148"/>
    </row>
    <row r="63" spans="2:9" ht="18" customHeight="1" x14ac:dyDescent="0.3">
      <c r="B63" s="375">
        <v>2</v>
      </c>
      <c r="C63" s="362" t="s">
        <v>336</v>
      </c>
      <c r="D63" s="420">
        <v>1205929.7649999999</v>
      </c>
      <c r="E63" s="148"/>
      <c r="F63" s="148"/>
    </row>
    <row r="64" spans="2:9" ht="18" customHeight="1" x14ac:dyDescent="0.3">
      <c r="B64" s="375">
        <v>3</v>
      </c>
      <c r="C64" s="362" t="s">
        <v>337</v>
      </c>
      <c r="D64" s="421">
        <v>661014.89702865074</v>
      </c>
      <c r="E64" s="148"/>
      <c r="F64" s="148"/>
    </row>
    <row r="65" spans="2:6" ht="18" customHeight="1" x14ac:dyDescent="0.3">
      <c r="B65" s="375">
        <v>4</v>
      </c>
      <c r="C65" s="362" t="s">
        <v>288</v>
      </c>
      <c r="D65" s="421">
        <v>1037051.5530000001</v>
      </c>
      <c r="E65" s="148"/>
      <c r="F65" s="148"/>
    </row>
    <row r="66" spans="2:6" ht="18" customHeight="1" x14ac:dyDescent="0.3">
      <c r="B66" s="375">
        <v>5</v>
      </c>
      <c r="C66" s="362" t="s">
        <v>287</v>
      </c>
      <c r="D66" s="421">
        <v>651535.90999999992</v>
      </c>
      <c r="E66" s="148"/>
      <c r="F66" s="148"/>
    </row>
    <row r="67" spans="2:6" ht="18" customHeight="1" x14ac:dyDescent="0.3">
      <c r="B67" s="375">
        <v>6</v>
      </c>
      <c r="C67" s="362" t="s">
        <v>339</v>
      </c>
      <c r="D67" s="419"/>
      <c r="E67" s="148"/>
      <c r="F67" s="148"/>
    </row>
    <row r="68" spans="2:6" ht="18" customHeight="1" x14ac:dyDescent="0.3">
      <c r="B68" s="375">
        <v>7</v>
      </c>
      <c r="C68" s="362" t="s">
        <v>340</v>
      </c>
      <c r="D68" s="419"/>
      <c r="E68" s="148"/>
      <c r="F68" s="148"/>
    </row>
    <row r="69" spans="2:6" ht="18" customHeight="1" x14ac:dyDescent="0.3">
      <c r="B69" s="375"/>
      <c r="C69" s="362" t="s">
        <v>341</v>
      </c>
      <c r="D69" s="419"/>
      <c r="E69" s="148"/>
      <c r="F69" s="148"/>
    </row>
    <row r="70" spans="2:6" ht="18" customHeight="1" x14ac:dyDescent="0.3">
      <c r="B70" s="375"/>
      <c r="C70" s="362" t="s">
        <v>342</v>
      </c>
      <c r="D70" s="419"/>
      <c r="E70" s="148"/>
      <c r="F70" s="148"/>
    </row>
    <row r="71" spans="2:6" ht="18" customHeight="1" x14ac:dyDescent="0.3">
      <c r="B71" s="375">
        <v>8</v>
      </c>
      <c r="C71" s="362" t="s">
        <v>343</v>
      </c>
      <c r="D71" s="419"/>
      <c r="E71" s="148"/>
      <c r="F71" s="148"/>
    </row>
    <row r="72" spans="2:6" ht="18" customHeight="1" x14ac:dyDescent="0.3">
      <c r="B72" s="375"/>
      <c r="C72" s="362" t="s">
        <v>344</v>
      </c>
      <c r="D72" s="419"/>
      <c r="E72" s="148"/>
      <c r="F72" s="148"/>
    </row>
    <row r="73" spans="2:6" ht="18" customHeight="1" thickBot="1" x14ac:dyDescent="0.35">
      <c r="B73" s="376"/>
      <c r="C73" s="366" t="s">
        <v>345</v>
      </c>
      <c r="D73" s="424"/>
      <c r="E73" s="148"/>
      <c r="F73" s="148"/>
    </row>
    <row r="74" spans="2:6" ht="18" customHeight="1" thickBot="1" x14ac:dyDescent="0.35">
      <c r="B74" s="344">
        <v>9</v>
      </c>
      <c r="C74" s="369" t="s">
        <v>346</v>
      </c>
      <c r="D74" s="427">
        <f>SUM(D75:D78)</f>
        <v>17753046.388493035</v>
      </c>
      <c r="E74" s="148"/>
      <c r="F74" s="148"/>
    </row>
    <row r="75" spans="2:6" ht="18" customHeight="1" x14ac:dyDescent="0.3">
      <c r="B75" s="377">
        <v>10</v>
      </c>
      <c r="C75" s="367" t="s">
        <v>347</v>
      </c>
      <c r="D75" s="430"/>
      <c r="E75" s="148"/>
      <c r="F75" s="148"/>
    </row>
    <row r="76" spans="2:6" ht="18" customHeight="1" x14ac:dyDescent="0.3">
      <c r="B76" s="375">
        <v>11</v>
      </c>
      <c r="C76" s="362" t="s">
        <v>348</v>
      </c>
      <c r="D76" s="421">
        <v>101697.49023000001</v>
      </c>
      <c r="E76" s="148"/>
      <c r="F76" s="148"/>
    </row>
    <row r="77" spans="2:6" ht="18" customHeight="1" x14ac:dyDescent="0.3">
      <c r="B77" s="375">
        <v>12</v>
      </c>
      <c r="C77" s="362" t="s">
        <v>349</v>
      </c>
      <c r="D77" s="421">
        <v>17651348.898263033</v>
      </c>
      <c r="E77" s="148"/>
      <c r="F77" s="148"/>
    </row>
    <row r="78" spans="2:6" ht="18" customHeight="1" x14ac:dyDescent="0.3">
      <c r="B78" s="375">
        <v>13</v>
      </c>
      <c r="C78" s="362" t="s">
        <v>350</v>
      </c>
      <c r="D78" s="421"/>
      <c r="E78" s="148"/>
      <c r="F78" s="148"/>
    </row>
    <row r="79" spans="2:6" ht="18" customHeight="1" x14ac:dyDescent="0.3">
      <c r="B79" s="375">
        <v>14</v>
      </c>
      <c r="C79" s="363" t="s">
        <v>351</v>
      </c>
      <c r="D79" s="421"/>
      <c r="E79" s="148"/>
      <c r="F79" s="148"/>
    </row>
    <row r="80" spans="2:6" ht="18" customHeight="1" x14ac:dyDescent="0.3">
      <c r="B80" s="375">
        <v>15</v>
      </c>
      <c r="C80" s="363" t="s">
        <v>352</v>
      </c>
      <c r="D80" s="421">
        <v>1027295.7709559985</v>
      </c>
      <c r="E80" s="148"/>
      <c r="F80" s="148"/>
    </row>
    <row r="81" spans="2:6" ht="18" customHeight="1" x14ac:dyDescent="0.3">
      <c r="B81" s="375">
        <v>16</v>
      </c>
      <c r="C81" s="363" t="s">
        <v>353</v>
      </c>
      <c r="D81" s="421">
        <v>2977217.822800159</v>
      </c>
      <c r="E81" s="148"/>
      <c r="F81" s="148"/>
    </row>
    <row r="82" spans="2:6" ht="18" customHeight="1" x14ac:dyDescent="0.3">
      <c r="B82" s="375">
        <v>17</v>
      </c>
      <c r="C82" s="362" t="s">
        <v>196</v>
      </c>
      <c r="D82" s="421">
        <v>2306098.784931045</v>
      </c>
      <c r="E82" s="148"/>
      <c r="F82" s="148"/>
    </row>
    <row r="83" spans="2:6" ht="18" customHeight="1" x14ac:dyDescent="0.3">
      <c r="B83" s="375">
        <v>18</v>
      </c>
      <c r="C83" s="362" t="s">
        <v>354</v>
      </c>
      <c r="D83" s="421"/>
      <c r="E83" s="148"/>
      <c r="F83" s="148"/>
    </row>
    <row r="84" spans="2:6" ht="18" customHeight="1" thickBot="1" x14ac:dyDescent="0.35">
      <c r="B84" s="376">
        <v>19</v>
      </c>
      <c r="C84" s="366" t="s">
        <v>202</v>
      </c>
      <c r="D84" s="432">
        <v>971143.6939999999</v>
      </c>
      <c r="E84" s="148"/>
      <c r="F84" s="148"/>
    </row>
    <row r="85" spans="2:6" ht="18" customHeight="1" thickBot="1" x14ac:dyDescent="0.35">
      <c r="B85" s="344">
        <v>20</v>
      </c>
      <c r="C85" s="371" t="s">
        <v>401</v>
      </c>
      <c r="D85" s="427">
        <f>+SUM(D62:D67)+D69+D70+D72+D73+D74+SUM(D79:D84)</f>
        <v>28590334.586208887</v>
      </c>
      <c r="E85" s="148"/>
      <c r="F85" s="148"/>
    </row>
    <row r="86" spans="2:6" ht="18" customHeight="1" x14ac:dyDescent="0.3">
      <c r="B86" s="377"/>
      <c r="C86" s="370" t="s">
        <v>356</v>
      </c>
      <c r="D86" s="435"/>
      <c r="E86" s="148"/>
      <c r="F86" s="148"/>
    </row>
    <row r="87" spans="2:6" ht="18" customHeight="1" x14ac:dyDescent="0.3">
      <c r="B87" s="375"/>
      <c r="C87" s="364" t="s">
        <v>357</v>
      </c>
      <c r="D87" s="419"/>
      <c r="E87" s="148"/>
      <c r="F87" s="148"/>
    </row>
    <row r="88" spans="2:6" ht="18" customHeight="1" x14ac:dyDescent="0.3">
      <c r="B88" s="375">
        <v>21</v>
      </c>
      <c r="C88" s="362" t="s">
        <v>358</v>
      </c>
      <c r="D88" s="421">
        <v>9380617.9260000028</v>
      </c>
      <c r="E88" s="148"/>
      <c r="F88" s="148"/>
    </row>
    <row r="89" spans="2:6" ht="18" customHeight="1" x14ac:dyDescent="0.3">
      <c r="B89" s="375">
        <v>22</v>
      </c>
      <c r="C89" s="363" t="s">
        <v>359</v>
      </c>
      <c r="D89" s="421">
        <v>473591.86700000003</v>
      </c>
      <c r="E89" s="148"/>
      <c r="F89" s="148"/>
    </row>
    <row r="90" spans="2:6" ht="18" customHeight="1" x14ac:dyDescent="0.3">
      <c r="B90" s="375">
        <v>23</v>
      </c>
      <c r="C90" s="363" t="s">
        <v>360</v>
      </c>
      <c r="D90" s="421">
        <v>2729799.8607545439</v>
      </c>
      <c r="E90" s="148"/>
      <c r="F90" s="148"/>
    </row>
    <row r="91" spans="2:6" ht="18" customHeight="1" x14ac:dyDescent="0.3">
      <c r="B91" s="375">
        <v>24</v>
      </c>
      <c r="C91" s="363" t="s">
        <v>361</v>
      </c>
      <c r="D91" s="421">
        <v>465216.31599999999</v>
      </c>
      <c r="E91" s="148"/>
      <c r="F91" s="148"/>
    </row>
    <row r="92" spans="2:6" ht="18" customHeight="1" x14ac:dyDescent="0.3">
      <c r="B92" s="375">
        <v>25</v>
      </c>
      <c r="C92" s="362" t="s">
        <v>362</v>
      </c>
      <c r="D92" s="421">
        <v>2858.7810000000009</v>
      </c>
      <c r="E92" s="148"/>
      <c r="F92" s="148"/>
    </row>
    <row r="93" spans="2:6" ht="18" customHeight="1" thickBot="1" x14ac:dyDescent="0.35">
      <c r="B93" s="376">
        <v>26</v>
      </c>
      <c r="C93" s="372" t="s">
        <v>363</v>
      </c>
      <c r="D93" s="432">
        <v>5576891.8284443403</v>
      </c>
      <c r="E93" s="148"/>
      <c r="F93" s="148"/>
    </row>
    <row r="94" spans="2:6" ht="18" customHeight="1" thickBot="1" x14ac:dyDescent="0.35">
      <c r="B94" s="344">
        <v>27</v>
      </c>
      <c r="C94" s="371" t="s">
        <v>402</v>
      </c>
      <c r="D94" s="427">
        <f>SUM(D88:D93)</f>
        <v>18628976.579198886</v>
      </c>
      <c r="E94" s="148"/>
      <c r="F94" s="148"/>
    </row>
    <row r="95" spans="2:6" ht="18" customHeight="1" x14ac:dyDescent="0.3">
      <c r="B95" s="377"/>
      <c r="C95" s="370" t="s">
        <v>377</v>
      </c>
      <c r="D95" s="438"/>
      <c r="E95" s="148"/>
      <c r="F95" s="148"/>
    </row>
    <row r="96" spans="2:6" ht="18" customHeight="1" x14ac:dyDescent="0.3">
      <c r="B96" s="375">
        <v>28</v>
      </c>
      <c r="C96" s="362" t="s">
        <v>378</v>
      </c>
      <c r="D96" s="421">
        <v>8619971.7019999996</v>
      </c>
      <c r="E96" s="148"/>
      <c r="F96" s="148"/>
    </row>
    <row r="97" spans="2:7" ht="18" customHeight="1" x14ac:dyDescent="0.3">
      <c r="B97" s="375">
        <v>29</v>
      </c>
      <c r="C97" s="362" t="s">
        <v>367</v>
      </c>
      <c r="D97" s="421">
        <v>-213494.53</v>
      </c>
      <c r="E97" s="148"/>
      <c r="F97" s="148"/>
    </row>
    <row r="98" spans="2:7" ht="18" customHeight="1" x14ac:dyDescent="0.3">
      <c r="B98" s="375">
        <v>30</v>
      </c>
      <c r="C98" s="363" t="s">
        <v>368</v>
      </c>
      <c r="D98" s="421">
        <v>0</v>
      </c>
      <c r="E98" s="148"/>
      <c r="F98" s="148"/>
    </row>
    <row r="99" spans="2:7" ht="18" customHeight="1" thickBot="1" x14ac:dyDescent="0.35">
      <c r="B99" s="376">
        <v>31</v>
      </c>
      <c r="C99" s="372" t="s">
        <v>369</v>
      </c>
      <c r="D99" s="432">
        <v>1554880.8350099961</v>
      </c>
      <c r="E99" s="148"/>
      <c r="F99" s="148"/>
    </row>
    <row r="100" spans="2:7" ht="18" customHeight="1" thickBot="1" x14ac:dyDescent="0.35">
      <c r="B100" s="344">
        <v>32</v>
      </c>
      <c r="C100" s="371" t="s">
        <v>403</v>
      </c>
      <c r="D100" s="427">
        <v>9961358.0070099961</v>
      </c>
      <c r="E100" s="148"/>
      <c r="F100" s="148"/>
    </row>
    <row r="101" spans="2:7" ht="18" customHeight="1" thickBot="1" x14ac:dyDescent="0.35">
      <c r="B101" s="344">
        <v>33</v>
      </c>
      <c r="C101" s="371" t="s">
        <v>371</v>
      </c>
      <c r="D101" s="427">
        <f>+D94+D100</f>
        <v>28590334.58620888</v>
      </c>
      <c r="E101" s="148"/>
      <c r="F101" s="148"/>
    </row>
    <row r="102" spans="2:7" x14ac:dyDescent="0.3">
      <c r="B102" s="191"/>
      <c r="C102" s="200"/>
      <c r="D102" s="148"/>
      <c r="E102" s="148"/>
      <c r="F102" s="148"/>
    </row>
    <row r="103" spans="2:7" x14ac:dyDescent="0.3">
      <c r="B103" s="930"/>
      <c r="C103" s="931"/>
      <c r="D103" s="931"/>
      <c r="E103" s="931"/>
      <c r="F103" s="931"/>
      <c r="G103" s="931"/>
    </row>
    <row r="104" spans="2:7" ht="13.8" thickBot="1" x14ac:dyDescent="0.35">
      <c r="B104" s="932"/>
      <c r="C104" s="932"/>
      <c r="D104" s="450"/>
      <c r="E104" s="119"/>
      <c r="F104" s="119"/>
      <c r="G104" s="119"/>
    </row>
    <row r="105" spans="2:7" ht="13.8" thickBot="1" x14ac:dyDescent="0.35">
      <c r="B105" s="933" t="s">
        <v>10</v>
      </c>
      <c r="C105" s="934"/>
      <c r="D105" s="451"/>
      <c r="E105" s="137"/>
      <c r="F105" s="137"/>
    </row>
    <row r="106" spans="2:7" ht="13.2" customHeight="1" x14ac:dyDescent="0.3">
      <c r="B106" s="914" t="s">
        <v>328</v>
      </c>
      <c r="C106" s="917" t="s">
        <v>329</v>
      </c>
      <c r="D106" s="925" t="s">
        <v>374</v>
      </c>
      <c r="E106" s="191"/>
      <c r="F106" s="191"/>
    </row>
    <row r="107" spans="2:7" x14ac:dyDescent="0.3">
      <c r="B107" s="915"/>
      <c r="C107" s="907"/>
      <c r="D107" s="926"/>
      <c r="E107" s="118"/>
      <c r="F107" s="118"/>
    </row>
    <row r="108" spans="2:7" ht="13.8" thickBot="1" x14ac:dyDescent="0.35">
      <c r="B108" s="916"/>
      <c r="C108" s="918"/>
      <c r="D108" s="927"/>
      <c r="E108" s="118"/>
      <c r="F108" s="118"/>
    </row>
    <row r="109" spans="2:7" ht="18" customHeight="1" x14ac:dyDescent="0.3">
      <c r="B109" s="414"/>
      <c r="C109" s="415" t="s">
        <v>334</v>
      </c>
      <c r="D109" s="416"/>
      <c r="E109" s="148"/>
      <c r="F109" s="148"/>
    </row>
    <row r="110" spans="2:7" ht="18" customHeight="1" x14ac:dyDescent="0.3">
      <c r="B110" s="417">
        <v>1</v>
      </c>
      <c r="C110" s="418" t="s">
        <v>335</v>
      </c>
      <c r="D110" s="419"/>
      <c r="E110" s="148"/>
      <c r="F110" s="148"/>
    </row>
    <row r="111" spans="2:7" ht="18" customHeight="1" x14ac:dyDescent="0.3">
      <c r="B111" s="417">
        <v>2</v>
      </c>
      <c r="C111" s="418" t="s">
        <v>336</v>
      </c>
      <c r="D111" s="420">
        <v>29802.938190000001</v>
      </c>
      <c r="E111" s="148"/>
      <c r="F111" s="148"/>
    </row>
    <row r="112" spans="2:7" ht="18" customHeight="1" x14ac:dyDescent="0.3">
      <c r="B112" s="417">
        <v>3</v>
      </c>
      <c r="C112" s="418" t="s">
        <v>337</v>
      </c>
      <c r="D112" s="421">
        <v>0</v>
      </c>
      <c r="E112" s="148"/>
      <c r="F112" s="148"/>
    </row>
    <row r="113" spans="2:6" ht="18" customHeight="1" x14ac:dyDescent="0.3">
      <c r="B113" s="417">
        <v>4</v>
      </c>
      <c r="C113" s="418" t="s">
        <v>288</v>
      </c>
      <c r="D113" s="421">
        <v>169820.21127540141</v>
      </c>
      <c r="E113" s="148"/>
      <c r="F113" s="148"/>
    </row>
    <row r="114" spans="2:6" ht="18" customHeight="1" x14ac:dyDescent="0.3">
      <c r="B114" s="417">
        <v>5</v>
      </c>
      <c r="C114" s="418" t="s">
        <v>287</v>
      </c>
      <c r="D114" s="421">
        <v>45821.267999999996</v>
      </c>
      <c r="E114" s="148"/>
      <c r="F114" s="148"/>
    </row>
    <row r="115" spans="2:6" ht="18" customHeight="1" x14ac:dyDescent="0.3">
      <c r="B115" s="417">
        <v>6</v>
      </c>
      <c r="C115" s="418" t="s">
        <v>339</v>
      </c>
      <c r="D115" s="419">
        <v>0</v>
      </c>
      <c r="E115" s="148"/>
      <c r="F115" s="148"/>
    </row>
    <row r="116" spans="2:6" ht="18" customHeight="1" x14ac:dyDescent="0.3">
      <c r="B116" s="417">
        <v>7</v>
      </c>
      <c r="C116" s="418" t="s">
        <v>340</v>
      </c>
      <c r="D116" s="419">
        <v>2726560.5890000002</v>
      </c>
      <c r="E116" s="148"/>
      <c r="F116" s="148"/>
    </row>
    <row r="117" spans="2:6" ht="18" customHeight="1" x14ac:dyDescent="0.3">
      <c r="B117" s="417"/>
      <c r="C117" s="418" t="s">
        <v>341</v>
      </c>
      <c r="D117" s="419">
        <v>502447.5</v>
      </c>
      <c r="E117" s="148"/>
      <c r="F117" s="148"/>
    </row>
    <row r="118" spans="2:6" ht="18" customHeight="1" x14ac:dyDescent="0.3">
      <c r="B118" s="417"/>
      <c r="C118" s="418" t="s">
        <v>342</v>
      </c>
      <c r="D118" s="419">
        <v>2224113.0890000002</v>
      </c>
      <c r="E118" s="148"/>
      <c r="F118" s="148"/>
    </row>
    <row r="119" spans="2:6" ht="18" customHeight="1" x14ac:dyDescent="0.3">
      <c r="B119" s="417">
        <v>8</v>
      </c>
      <c r="C119" s="418" t="s">
        <v>343</v>
      </c>
      <c r="D119" s="419"/>
      <c r="E119" s="148"/>
      <c r="F119" s="148"/>
    </row>
    <row r="120" spans="2:6" ht="18" customHeight="1" x14ac:dyDescent="0.3">
      <c r="B120" s="417"/>
      <c r="C120" s="418" t="s">
        <v>344</v>
      </c>
      <c r="D120" s="419"/>
      <c r="E120" s="148"/>
      <c r="F120" s="148"/>
    </row>
    <row r="121" spans="2:6" ht="18" customHeight="1" thickBot="1" x14ac:dyDescent="0.35">
      <c r="B121" s="422"/>
      <c r="C121" s="423" t="s">
        <v>345</v>
      </c>
      <c r="D121" s="424"/>
      <c r="E121" s="148"/>
      <c r="F121" s="148"/>
    </row>
    <row r="122" spans="2:6" ht="18" customHeight="1" thickBot="1" x14ac:dyDescent="0.35">
      <c r="B122" s="425">
        <v>9</v>
      </c>
      <c r="C122" s="426" t="s">
        <v>346</v>
      </c>
      <c r="D122" s="427">
        <f>SUM(D123:D126)</f>
        <v>1492324.3909999998</v>
      </c>
      <c r="E122" s="148"/>
      <c r="F122" s="148"/>
    </row>
    <row r="123" spans="2:6" ht="18" customHeight="1" x14ac:dyDescent="0.3">
      <c r="B123" s="428">
        <v>10</v>
      </c>
      <c r="C123" s="429" t="s">
        <v>347</v>
      </c>
      <c r="D123" s="430"/>
      <c r="E123" s="148"/>
      <c r="F123" s="148"/>
    </row>
    <row r="124" spans="2:6" ht="18" customHeight="1" x14ac:dyDescent="0.3">
      <c r="B124" s="417">
        <v>11</v>
      </c>
      <c r="C124" s="418" t="s">
        <v>348</v>
      </c>
      <c r="D124" s="421">
        <v>1313021.0499999998</v>
      </c>
      <c r="E124" s="148"/>
      <c r="F124" s="148"/>
    </row>
    <row r="125" spans="2:6" ht="18" customHeight="1" x14ac:dyDescent="0.3">
      <c r="B125" s="417">
        <v>12</v>
      </c>
      <c r="C125" s="418" t="s">
        <v>349</v>
      </c>
      <c r="D125" s="421">
        <v>108008.22900000001</v>
      </c>
      <c r="E125" s="148"/>
      <c r="F125" s="148"/>
    </row>
    <row r="126" spans="2:6" ht="18" customHeight="1" x14ac:dyDescent="0.3">
      <c r="B126" s="417">
        <v>13</v>
      </c>
      <c r="C126" s="418" t="s">
        <v>350</v>
      </c>
      <c r="D126" s="421">
        <v>71295.111999999994</v>
      </c>
      <c r="E126" s="148"/>
      <c r="F126" s="148"/>
    </row>
    <row r="127" spans="2:6" ht="18" customHeight="1" x14ac:dyDescent="0.3">
      <c r="B127" s="417">
        <v>14</v>
      </c>
      <c r="C127" s="431" t="s">
        <v>351</v>
      </c>
      <c r="D127" s="421"/>
      <c r="E127" s="148"/>
      <c r="F127" s="148"/>
    </row>
    <row r="128" spans="2:6" ht="18" customHeight="1" x14ac:dyDescent="0.3">
      <c r="B128" s="417">
        <v>15</v>
      </c>
      <c r="C128" s="431" t="s">
        <v>352</v>
      </c>
      <c r="D128" s="421">
        <v>341322.29754064599</v>
      </c>
      <c r="E128" s="148"/>
      <c r="F128" s="148"/>
    </row>
    <row r="129" spans="2:7" ht="18" customHeight="1" x14ac:dyDescent="0.3">
      <c r="B129" s="417">
        <v>16</v>
      </c>
      <c r="C129" s="431" t="s">
        <v>353</v>
      </c>
      <c r="D129" s="421">
        <v>1268552.57</v>
      </c>
      <c r="E129" s="148"/>
      <c r="F129" s="148"/>
    </row>
    <row r="130" spans="2:7" ht="18" customHeight="1" x14ac:dyDescent="0.3">
      <c r="B130" s="417">
        <v>17</v>
      </c>
      <c r="C130" s="418" t="s">
        <v>380</v>
      </c>
      <c r="D130" s="421">
        <v>180266.59694081184</v>
      </c>
      <c r="E130" s="148"/>
      <c r="F130" s="148"/>
      <c r="G130" s="137"/>
    </row>
    <row r="131" spans="2:7" ht="18" customHeight="1" x14ac:dyDescent="0.3">
      <c r="B131" s="417">
        <v>18</v>
      </c>
      <c r="C131" s="418" t="s">
        <v>381</v>
      </c>
      <c r="D131" s="421"/>
      <c r="E131" s="148"/>
      <c r="F131" s="148"/>
    </row>
    <row r="132" spans="2:7" ht="18" customHeight="1" thickBot="1" x14ac:dyDescent="0.35">
      <c r="B132" s="422">
        <v>19</v>
      </c>
      <c r="C132" s="423" t="s">
        <v>382</v>
      </c>
      <c r="D132" s="432">
        <v>103452.208</v>
      </c>
      <c r="E132" s="148"/>
      <c r="F132" s="148"/>
    </row>
    <row r="133" spans="2:7" ht="18" customHeight="1" thickBot="1" x14ac:dyDescent="0.35">
      <c r="B133" s="425">
        <v>20</v>
      </c>
      <c r="C133" s="433" t="s">
        <v>401</v>
      </c>
      <c r="D133" s="427">
        <f>+SUM(D110:D115)+D117+D118+D120+D121+D122+SUM(D127:D132)</f>
        <v>6357923.069946859</v>
      </c>
      <c r="E133" s="148"/>
      <c r="F133" s="148"/>
    </row>
    <row r="134" spans="2:7" ht="18" customHeight="1" x14ac:dyDescent="0.3">
      <c r="B134" s="428"/>
      <c r="C134" s="434" t="s">
        <v>356</v>
      </c>
      <c r="D134" s="435"/>
      <c r="E134" s="148"/>
      <c r="F134" s="148"/>
    </row>
    <row r="135" spans="2:7" ht="18" customHeight="1" x14ac:dyDescent="0.3">
      <c r="B135" s="417"/>
      <c r="C135" s="436" t="s">
        <v>357</v>
      </c>
      <c r="D135" s="419"/>
      <c r="E135" s="148"/>
      <c r="F135" s="148"/>
    </row>
    <row r="136" spans="2:7" ht="18" customHeight="1" x14ac:dyDescent="0.3">
      <c r="B136" s="417">
        <v>21</v>
      </c>
      <c r="C136" s="418" t="s">
        <v>358</v>
      </c>
      <c r="D136" s="421">
        <v>1600280.0560000001</v>
      </c>
      <c r="E136" s="148"/>
      <c r="F136" s="148"/>
    </row>
    <row r="137" spans="2:7" ht="18" customHeight="1" x14ac:dyDescent="0.3">
      <c r="B137" s="417">
        <v>22</v>
      </c>
      <c r="C137" s="431" t="s">
        <v>359</v>
      </c>
      <c r="D137" s="421">
        <v>59440.597999999998</v>
      </c>
      <c r="E137" s="148"/>
      <c r="F137" s="148"/>
    </row>
    <row r="138" spans="2:7" ht="18" customHeight="1" x14ac:dyDescent="0.3">
      <c r="B138" s="417">
        <v>23</v>
      </c>
      <c r="C138" s="431" t="s">
        <v>360</v>
      </c>
      <c r="D138" s="421">
        <v>587744.57152000011</v>
      </c>
      <c r="E138" s="148"/>
      <c r="F138" s="148"/>
    </row>
    <row r="139" spans="2:7" ht="18" customHeight="1" x14ac:dyDescent="0.3">
      <c r="B139" s="417">
        <v>24</v>
      </c>
      <c r="C139" s="431" t="s">
        <v>361</v>
      </c>
      <c r="D139" s="421"/>
      <c r="E139" s="148"/>
      <c r="F139" s="148"/>
    </row>
    <row r="140" spans="2:7" ht="18" customHeight="1" x14ac:dyDescent="0.3">
      <c r="B140" s="417">
        <v>25</v>
      </c>
      <c r="C140" s="418" t="s">
        <v>362</v>
      </c>
      <c r="D140" s="421">
        <v>339453.47749999998</v>
      </c>
      <c r="E140" s="148"/>
      <c r="F140" s="148"/>
    </row>
    <row r="141" spans="2:7" ht="18" customHeight="1" thickBot="1" x14ac:dyDescent="0.35">
      <c r="B141" s="422">
        <v>26</v>
      </c>
      <c r="C141" s="437" t="s">
        <v>363</v>
      </c>
      <c r="D141" s="432">
        <v>513047.98722092179</v>
      </c>
      <c r="E141" s="148"/>
      <c r="F141" s="148"/>
    </row>
    <row r="142" spans="2:7" ht="18" customHeight="1" thickBot="1" x14ac:dyDescent="0.35">
      <c r="B142" s="425">
        <v>27</v>
      </c>
      <c r="C142" s="433" t="s">
        <v>364</v>
      </c>
      <c r="D142" s="427">
        <f>SUM(D136:D141)</f>
        <v>3099966.6902409224</v>
      </c>
      <c r="E142" s="148"/>
      <c r="F142" s="148"/>
    </row>
    <row r="143" spans="2:7" ht="18" customHeight="1" x14ac:dyDescent="0.3">
      <c r="B143" s="428"/>
      <c r="C143" s="434" t="s">
        <v>365</v>
      </c>
      <c r="D143" s="438"/>
      <c r="E143" s="148"/>
      <c r="F143" s="148"/>
    </row>
    <row r="144" spans="2:7" ht="18" customHeight="1" x14ac:dyDescent="0.3">
      <c r="B144" s="417">
        <v>28</v>
      </c>
      <c r="C144" s="418" t="s">
        <v>378</v>
      </c>
      <c r="D144" s="421">
        <v>1966338.648</v>
      </c>
      <c r="E144" s="148"/>
      <c r="F144" s="148"/>
    </row>
    <row r="145" spans="2:7" ht="18" customHeight="1" x14ac:dyDescent="0.3">
      <c r="B145" s="417">
        <v>29</v>
      </c>
      <c r="C145" s="418" t="s">
        <v>367</v>
      </c>
      <c r="D145" s="421">
        <v>33541.360531795901</v>
      </c>
      <c r="E145" s="148"/>
      <c r="F145" s="148"/>
    </row>
    <row r="146" spans="2:7" ht="18" customHeight="1" x14ac:dyDescent="0.3">
      <c r="B146" s="417">
        <v>30</v>
      </c>
      <c r="C146" s="431" t="s">
        <v>368</v>
      </c>
      <c r="D146" s="421"/>
      <c r="E146" s="148"/>
      <c r="F146" s="148"/>
    </row>
    <row r="147" spans="2:7" ht="18" customHeight="1" thickBot="1" x14ac:dyDescent="0.35">
      <c r="B147" s="422">
        <v>31</v>
      </c>
      <c r="C147" s="437" t="s">
        <v>369</v>
      </c>
      <c r="D147" s="432">
        <v>1258076.057</v>
      </c>
      <c r="E147" s="148"/>
      <c r="F147" s="148"/>
    </row>
    <row r="148" spans="2:7" ht="18" customHeight="1" thickBot="1" x14ac:dyDescent="0.35">
      <c r="B148" s="425">
        <v>32</v>
      </c>
      <c r="C148" s="433" t="s">
        <v>403</v>
      </c>
      <c r="D148" s="427">
        <v>3257956.0655317958</v>
      </c>
      <c r="E148" s="148"/>
      <c r="F148" s="148"/>
    </row>
    <row r="149" spans="2:7" ht="18" customHeight="1" thickBot="1" x14ac:dyDescent="0.35">
      <c r="B149" s="425">
        <v>33</v>
      </c>
      <c r="C149" s="433" t="s">
        <v>371</v>
      </c>
      <c r="D149" s="427">
        <f>+D142+D148</f>
        <v>6357922.7557727182</v>
      </c>
      <c r="E149" s="148"/>
      <c r="F149" s="148"/>
    </row>
    <row r="150" spans="2:7" x14ac:dyDescent="0.3">
      <c r="B150" s="191"/>
      <c r="C150" s="130"/>
      <c r="D150" s="156"/>
      <c r="E150" s="148"/>
      <c r="F150" s="148"/>
    </row>
    <row r="151" spans="2:7" x14ac:dyDescent="0.3">
      <c r="B151" s="930"/>
      <c r="C151" s="931"/>
      <c r="D151" s="931"/>
      <c r="E151" s="931"/>
      <c r="F151" s="931"/>
      <c r="G151" s="931"/>
    </row>
    <row r="152" spans="2:7" ht="13.8" thickBot="1" x14ac:dyDescent="0.35">
      <c r="B152" s="932"/>
      <c r="C152" s="932"/>
      <c r="D152" s="450"/>
      <c r="E152" s="119"/>
      <c r="F152" s="119"/>
      <c r="G152" s="119"/>
    </row>
    <row r="153" spans="2:7" ht="13.8" thickBot="1" x14ac:dyDescent="0.35">
      <c r="B153" s="933" t="s">
        <v>14</v>
      </c>
      <c r="C153" s="934"/>
      <c r="D153" s="451"/>
      <c r="E153" s="137"/>
      <c r="F153" s="137"/>
    </row>
    <row r="154" spans="2:7" ht="13.2" customHeight="1" x14ac:dyDescent="0.3">
      <c r="B154" s="914" t="s">
        <v>328</v>
      </c>
      <c r="C154" s="917" t="s">
        <v>329</v>
      </c>
      <c r="D154" s="925" t="s">
        <v>374</v>
      </c>
      <c r="E154" s="191"/>
      <c r="F154" s="191"/>
    </row>
    <row r="155" spans="2:7" x14ac:dyDescent="0.3">
      <c r="B155" s="915"/>
      <c r="C155" s="907"/>
      <c r="D155" s="926"/>
      <c r="E155" s="118"/>
      <c r="F155" s="118"/>
    </row>
    <row r="156" spans="2:7" ht="13.8" thickBot="1" x14ac:dyDescent="0.35">
      <c r="B156" s="916"/>
      <c r="C156" s="918"/>
      <c r="D156" s="927"/>
      <c r="E156" s="118"/>
      <c r="F156" s="118"/>
    </row>
    <row r="157" spans="2:7" ht="18" customHeight="1" x14ac:dyDescent="0.3">
      <c r="B157" s="373"/>
      <c r="C157" s="374" t="s">
        <v>334</v>
      </c>
      <c r="D157" s="416"/>
      <c r="E157" s="148"/>
      <c r="F157" s="148"/>
    </row>
    <row r="158" spans="2:7" ht="18" customHeight="1" x14ac:dyDescent="0.3">
      <c r="B158" s="375">
        <v>1</v>
      </c>
      <c r="C158" s="362" t="s">
        <v>335</v>
      </c>
      <c r="D158" s="419"/>
      <c r="E158" s="148"/>
      <c r="F158" s="148"/>
    </row>
    <row r="159" spans="2:7" ht="18" customHeight="1" x14ac:dyDescent="0.3">
      <c r="B159" s="375">
        <v>2</v>
      </c>
      <c r="C159" s="362" t="s">
        <v>336</v>
      </c>
      <c r="D159" s="420"/>
      <c r="E159" s="148"/>
      <c r="F159" s="148"/>
    </row>
    <row r="160" spans="2:7" ht="18" customHeight="1" x14ac:dyDescent="0.3">
      <c r="B160" s="375">
        <v>3</v>
      </c>
      <c r="C160" s="362" t="s">
        <v>337</v>
      </c>
      <c r="D160" s="421"/>
      <c r="E160" s="148"/>
      <c r="F160" s="148"/>
    </row>
    <row r="161" spans="2:6" ht="18" customHeight="1" x14ac:dyDescent="0.3">
      <c r="B161" s="375">
        <v>4</v>
      </c>
      <c r="C161" s="362" t="s">
        <v>288</v>
      </c>
      <c r="D161" s="421">
        <v>160099.19918999996</v>
      </c>
      <c r="E161" s="148"/>
      <c r="F161" s="148"/>
    </row>
    <row r="162" spans="2:6" ht="18" customHeight="1" x14ac:dyDescent="0.3">
      <c r="B162" s="375">
        <v>5</v>
      </c>
      <c r="C162" s="362" t="s">
        <v>383</v>
      </c>
      <c r="D162" s="421">
        <v>83273.247860000003</v>
      </c>
      <c r="E162" s="148"/>
      <c r="F162" s="148"/>
    </row>
    <row r="163" spans="2:6" ht="18" customHeight="1" x14ac:dyDescent="0.3">
      <c r="B163" s="375">
        <v>6</v>
      </c>
      <c r="C163" s="362" t="s">
        <v>339</v>
      </c>
      <c r="D163" s="419">
        <v>33149</v>
      </c>
      <c r="E163" s="148"/>
      <c r="F163" s="148"/>
    </row>
    <row r="164" spans="2:6" ht="18" customHeight="1" x14ac:dyDescent="0.3">
      <c r="B164" s="375">
        <v>7</v>
      </c>
      <c r="C164" s="362" t="s">
        <v>340</v>
      </c>
      <c r="D164" s="419">
        <v>510000</v>
      </c>
      <c r="E164" s="148"/>
      <c r="F164" s="148"/>
    </row>
    <row r="165" spans="2:6" ht="18" customHeight="1" x14ac:dyDescent="0.3">
      <c r="B165" s="375"/>
      <c r="C165" s="362" t="s">
        <v>384</v>
      </c>
      <c r="D165" s="419">
        <v>510000</v>
      </c>
      <c r="E165" s="148"/>
      <c r="F165" s="148"/>
    </row>
    <row r="166" spans="2:6" ht="18" customHeight="1" x14ac:dyDescent="0.3">
      <c r="B166" s="375"/>
      <c r="C166" s="362" t="s">
        <v>385</v>
      </c>
      <c r="D166" s="419"/>
      <c r="E166" s="148"/>
      <c r="F166" s="148"/>
    </row>
    <row r="167" spans="2:6" ht="18" customHeight="1" x14ac:dyDescent="0.3">
      <c r="B167" s="375">
        <v>8</v>
      </c>
      <c r="C167" s="362" t="s">
        <v>386</v>
      </c>
      <c r="D167" s="419"/>
      <c r="E167" s="148"/>
      <c r="F167" s="148"/>
    </row>
    <row r="168" spans="2:6" ht="18" customHeight="1" x14ac:dyDescent="0.3">
      <c r="B168" s="375"/>
      <c r="C168" s="362" t="s">
        <v>387</v>
      </c>
      <c r="D168" s="419"/>
      <c r="E168" s="148"/>
      <c r="F168" s="148"/>
    </row>
    <row r="169" spans="2:6" ht="18" customHeight="1" thickBot="1" x14ac:dyDescent="0.35">
      <c r="B169" s="376"/>
      <c r="C169" s="366" t="s">
        <v>388</v>
      </c>
      <c r="D169" s="424"/>
      <c r="E169" s="148"/>
      <c r="F169" s="148"/>
    </row>
    <row r="170" spans="2:6" ht="18" customHeight="1" thickBot="1" x14ac:dyDescent="0.35">
      <c r="B170" s="344">
        <v>9</v>
      </c>
      <c r="C170" s="369" t="s">
        <v>346</v>
      </c>
      <c r="D170" s="427">
        <f>SUM(D171:D174)</f>
        <v>7064366.1946600042</v>
      </c>
      <c r="E170" s="148"/>
      <c r="F170" s="148"/>
    </row>
    <row r="171" spans="2:6" ht="18" customHeight="1" x14ac:dyDescent="0.3">
      <c r="B171" s="377">
        <v>10</v>
      </c>
      <c r="C171" s="367" t="s">
        <v>347</v>
      </c>
      <c r="D171" s="430"/>
      <c r="E171" s="148"/>
      <c r="F171" s="148"/>
    </row>
    <row r="172" spans="2:6" ht="18" customHeight="1" x14ac:dyDescent="0.3">
      <c r="B172" s="375">
        <v>11</v>
      </c>
      <c r="C172" s="362" t="s">
        <v>348</v>
      </c>
      <c r="D172" s="421">
        <v>6412756.0669300035</v>
      </c>
      <c r="E172" s="148"/>
      <c r="F172" s="148"/>
    </row>
    <row r="173" spans="2:6" ht="18" customHeight="1" x14ac:dyDescent="0.3">
      <c r="B173" s="375">
        <v>12</v>
      </c>
      <c r="C173" s="362" t="s">
        <v>349</v>
      </c>
      <c r="D173" s="421">
        <v>193231.40000000002</v>
      </c>
      <c r="E173" s="148"/>
      <c r="F173" s="148"/>
    </row>
    <row r="174" spans="2:6" ht="18" customHeight="1" x14ac:dyDescent="0.3">
      <c r="B174" s="375">
        <v>13</v>
      </c>
      <c r="C174" s="362" t="s">
        <v>350</v>
      </c>
      <c r="D174" s="421">
        <v>458378.72772999998</v>
      </c>
      <c r="E174" s="148"/>
      <c r="F174" s="148"/>
    </row>
    <row r="175" spans="2:6" ht="18" customHeight="1" x14ac:dyDescent="0.3">
      <c r="B175" s="375">
        <v>14</v>
      </c>
      <c r="C175" s="363" t="s">
        <v>351</v>
      </c>
      <c r="D175" s="421"/>
      <c r="E175" s="148"/>
      <c r="F175" s="148"/>
    </row>
    <row r="176" spans="2:6" ht="18" customHeight="1" x14ac:dyDescent="0.3">
      <c r="B176" s="375">
        <v>15</v>
      </c>
      <c r="C176" s="363" t="s">
        <v>352</v>
      </c>
      <c r="D176" s="421">
        <v>444525.47581778123</v>
      </c>
      <c r="E176" s="148"/>
      <c r="F176" s="148"/>
    </row>
    <row r="177" spans="2:6" ht="18" customHeight="1" x14ac:dyDescent="0.3">
      <c r="B177" s="375">
        <v>16</v>
      </c>
      <c r="C177" s="363" t="s">
        <v>353</v>
      </c>
      <c r="D177" s="421">
        <v>2672400.2654700014</v>
      </c>
      <c r="E177" s="148"/>
      <c r="F177" s="148"/>
    </row>
    <row r="178" spans="2:6" ht="18" customHeight="1" x14ac:dyDescent="0.3">
      <c r="B178" s="375">
        <v>17</v>
      </c>
      <c r="C178" s="362" t="s">
        <v>380</v>
      </c>
      <c r="D178" s="421">
        <v>519452.63178598078</v>
      </c>
      <c r="E178" s="156"/>
      <c r="F178" s="156"/>
    </row>
    <row r="179" spans="2:6" ht="18" customHeight="1" x14ac:dyDescent="0.3">
      <c r="B179" s="375">
        <v>18</v>
      </c>
      <c r="C179" s="362" t="s">
        <v>381</v>
      </c>
      <c r="D179" s="421">
        <v>538220.02309000003</v>
      </c>
      <c r="E179" s="148"/>
      <c r="F179" s="148"/>
    </row>
    <row r="180" spans="2:6" ht="18" customHeight="1" thickBot="1" x14ac:dyDescent="0.35">
      <c r="B180" s="376">
        <v>19</v>
      </c>
      <c r="C180" s="366" t="s">
        <v>382</v>
      </c>
      <c r="D180" s="432">
        <v>527660.52749000001</v>
      </c>
      <c r="E180" s="148"/>
      <c r="F180" s="148"/>
    </row>
    <row r="181" spans="2:6" ht="18" customHeight="1" thickBot="1" x14ac:dyDescent="0.35">
      <c r="B181" s="344">
        <v>20</v>
      </c>
      <c r="C181" s="371" t="s">
        <v>401</v>
      </c>
      <c r="D181" s="427">
        <f>+SUM(D158:D163)+D165+D166+D168+D169+D170+SUM(D175:D180)</f>
        <v>12553146.565363768</v>
      </c>
      <c r="E181" s="148"/>
      <c r="F181" s="148"/>
    </row>
    <row r="182" spans="2:6" ht="18" customHeight="1" x14ac:dyDescent="0.3">
      <c r="B182" s="377"/>
      <c r="C182" s="370" t="s">
        <v>356</v>
      </c>
      <c r="D182" s="435"/>
      <c r="E182" s="148"/>
      <c r="F182" s="148"/>
    </row>
    <row r="183" spans="2:6" ht="18" customHeight="1" x14ac:dyDescent="0.3">
      <c r="B183" s="375"/>
      <c r="C183" s="364" t="s">
        <v>357</v>
      </c>
      <c r="D183" s="419"/>
      <c r="E183" s="148"/>
      <c r="F183" s="148"/>
    </row>
    <row r="184" spans="2:6" ht="18" customHeight="1" x14ac:dyDescent="0.3">
      <c r="B184" s="375">
        <v>21</v>
      </c>
      <c r="C184" s="362" t="s">
        <v>358</v>
      </c>
      <c r="D184" s="421">
        <v>4795925.4525499996</v>
      </c>
      <c r="E184" s="148"/>
      <c r="F184" s="148"/>
    </row>
    <row r="185" spans="2:6" ht="18" customHeight="1" x14ac:dyDescent="0.3">
      <c r="B185" s="375">
        <v>22</v>
      </c>
      <c r="C185" s="363" t="s">
        <v>359</v>
      </c>
      <c r="D185" s="421">
        <v>95905.85815</v>
      </c>
      <c r="E185" s="148"/>
      <c r="F185" s="148"/>
    </row>
    <row r="186" spans="2:6" ht="18" customHeight="1" x14ac:dyDescent="0.3">
      <c r="B186" s="375">
        <v>23</v>
      </c>
      <c r="C186" s="363" t="s">
        <v>360</v>
      </c>
      <c r="D186" s="421">
        <v>681163.68587377504</v>
      </c>
      <c r="E186" s="148"/>
      <c r="F186" s="148"/>
    </row>
    <row r="187" spans="2:6" ht="18" customHeight="1" x14ac:dyDescent="0.3">
      <c r="B187" s="375">
        <v>24</v>
      </c>
      <c r="C187" s="363" t="s">
        <v>361</v>
      </c>
      <c r="D187" s="421">
        <v>0</v>
      </c>
      <c r="E187" s="148"/>
      <c r="F187" s="148"/>
    </row>
    <row r="188" spans="2:6" ht="18" customHeight="1" x14ac:dyDescent="0.3">
      <c r="B188" s="375">
        <v>25</v>
      </c>
      <c r="C188" s="362" t="s">
        <v>362</v>
      </c>
      <c r="D188" s="421">
        <v>0</v>
      </c>
      <c r="E188" s="148"/>
      <c r="F188" s="148"/>
    </row>
    <row r="189" spans="2:6" ht="18" customHeight="1" thickBot="1" x14ac:dyDescent="0.35">
      <c r="B189" s="376">
        <v>26</v>
      </c>
      <c r="C189" s="372" t="s">
        <v>363</v>
      </c>
      <c r="D189" s="432">
        <v>2196641.3728533634</v>
      </c>
      <c r="E189" s="148"/>
      <c r="F189" s="148"/>
    </row>
    <row r="190" spans="2:6" ht="18" customHeight="1" thickBot="1" x14ac:dyDescent="0.35">
      <c r="B190" s="344">
        <v>27</v>
      </c>
      <c r="C190" s="371" t="s">
        <v>402</v>
      </c>
      <c r="D190" s="427">
        <f>SUM(D184:D189)</f>
        <v>7769636.3694271371</v>
      </c>
      <c r="E190" s="148"/>
      <c r="F190" s="148"/>
    </row>
    <row r="191" spans="2:6" ht="18" customHeight="1" x14ac:dyDescent="0.3">
      <c r="B191" s="377"/>
      <c r="C191" s="370" t="s">
        <v>377</v>
      </c>
      <c r="D191" s="438"/>
      <c r="E191" s="148"/>
      <c r="F191" s="148"/>
    </row>
    <row r="192" spans="2:6" ht="18" customHeight="1" x14ac:dyDescent="0.3">
      <c r="B192" s="375">
        <v>28</v>
      </c>
      <c r="C192" s="362" t="s">
        <v>378</v>
      </c>
      <c r="D192" s="421">
        <v>1250000.0699999998</v>
      </c>
      <c r="E192" s="148"/>
      <c r="F192" s="148"/>
    </row>
    <row r="193" spans="2:7" ht="18" customHeight="1" x14ac:dyDescent="0.3">
      <c r="B193" s="375">
        <v>29</v>
      </c>
      <c r="C193" s="362" t="s">
        <v>367</v>
      </c>
      <c r="D193" s="421">
        <v>-12046.484110000005</v>
      </c>
      <c r="E193" s="148"/>
      <c r="F193" s="148"/>
    </row>
    <row r="194" spans="2:7" ht="18" customHeight="1" x14ac:dyDescent="0.3">
      <c r="B194" s="375">
        <v>30</v>
      </c>
      <c r="C194" s="363" t="s">
        <v>368</v>
      </c>
      <c r="D194" s="421"/>
      <c r="E194" s="148"/>
      <c r="F194" s="148"/>
    </row>
    <row r="195" spans="2:7" ht="18" customHeight="1" thickBot="1" x14ac:dyDescent="0.35">
      <c r="B195" s="376">
        <v>31</v>
      </c>
      <c r="C195" s="372" t="s">
        <v>369</v>
      </c>
      <c r="D195" s="432">
        <v>3545556.6992404135</v>
      </c>
      <c r="E195" s="148"/>
      <c r="F195" s="148"/>
    </row>
    <row r="196" spans="2:7" ht="18" customHeight="1" thickBot="1" x14ac:dyDescent="0.35">
      <c r="B196" s="344">
        <v>32</v>
      </c>
      <c r="C196" s="371" t="s">
        <v>403</v>
      </c>
      <c r="D196" s="427">
        <f>SUM(D192:D195)</f>
        <v>4783510.2851304132</v>
      </c>
      <c r="E196" s="148"/>
      <c r="F196" s="148"/>
    </row>
    <row r="197" spans="2:7" ht="18" customHeight="1" thickBot="1" x14ac:dyDescent="0.35">
      <c r="B197" s="344">
        <v>33</v>
      </c>
      <c r="C197" s="371" t="s">
        <v>371</v>
      </c>
      <c r="D197" s="427">
        <f>+D190+D196</f>
        <v>12553146.65455755</v>
      </c>
      <c r="E197" s="148"/>
      <c r="F197" s="148"/>
    </row>
    <row r="198" spans="2:7" x14ac:dyDescent="0.3">
      <c r="B198" s="191"/>
      <c r="C198" s="117"/>
      <c r="D198" s="156"/>
      <c r="E198" s="148"/>
      <c r="F198" s="148"/>
    </row>
    <row r="199" spans="2:7" x14ac:dyDescent="0.3">
      <c r="B199" s="930"/>
      <c r="C199" s="931"/>
      <c r="D199" s="931"/>
      <c r="E199" s="931"/>
      <c r="F199" s="931"/>
      <c r="G199" s="931"/>
    </row>
    <row r="200" spans="2:7" ht="13.8" thickBot="1" x14ac:dyDescent="0.35">
      <c r="B200" s="931"/>
      <c r="C200" s="931"/>
      <c r="D200" s="931"/>
      <c r="E200" s="119"/>
      <c r="F200" s="119"/>
      <c r="G200" s="119"/>
    </row>
    <row r="201" spans="2:7" ht="13.8" thickBot="1" x14ac:dyDescent="0.35">
      <c r="B201" s="933" t="s">
        <v>12</v>
      </c>
      <c r="C201" s="934"/>
      <c r="D201" s="451"/>
      <c r="E201" s="137"/>
      <c r="F201" s="137"/>
    </row>
    <row r="202" spans="2:7" ht="13.2" customHeight="1" x14ac:dyDescent="0.3">
      <c r="B202" s="914" t="s">
        <v>328</v>
      </c>
      <c r="C202" s="917" t="s">
        <v>329</v>
      </c>
      <c r="D202" s="925" t="s">
        <v>374</v>
      </c>
      <c r="E202" s="191"/>
      <c r="F202" s="191"/>
    </row>
    <row r="203" spans="2:7" x14ac:dyDescent="0.3">
      <c r="B203" s="915"/>
      <c r="C203" s="907"/>
      <c r="D203" s="926"/>
      <c r="E203" s="118"/>
      <c r="F203" s="118"/>
    </row>
    <row r="204" spans="2:7" ht="13.8" thickBot="1" x14ac:dyDescent="0.35">
      <c r="B204" s="916"/>
      <c r="C204" s="918"/>
      <c r="D204" s="927"/>
      <c r="E204" s="118"/>
      <c r="F204" s="118"/>
    </row>
    <row r="205" spans="2:7" ht="18" customHeight="1" x14ac:dyDescent="0.3">
      <c r="B205" s="373"/>
      <c r="C205" s="374" t="s">
        <v>334</v>
      </c>
      <c r="D205" s="416"/>
      <c r="E205" s="148"/>
      <c r="F205" s="148"/>
    </row>
    <row r="206" spans="2:7" ht="18" customHeight="1" x14ac:dyDescent="0.3">
      <c r="B206" s="375">
        <v>1</v>
      </c>
      <c r="C206" s="362" t="s">
        <v>335</v>
      </c>
      <c r="D206" s="419"/>
      <c r="E206" s="148"/>
      <c r="F206" s="148"/>
    </row>
    <row r="207" spans="2:7" ht="18" customHeight="1" x14ac:dyDescent="0.3">
      <c r="B207" s="375">
        <v>2</v>
      </c>
      <c r="C207" s="362" t="s">
        <v>336</v>
      </c>
      <c r="D207" s="420">
        <v>36930</v>
      </c>
      <c r="E207" s="148"/>
      <c r="F207" s="148"/>
    </row>
    <row r="208" spans="2:7" ht="18" customHeight="1" x14ac:dyDescent="0.3">
      <c r="B208" s="375">
        <v>3</v>
      </c>
      <c r="C208" s="362" t="s">
        <v>337</v>
      </c>
      <c r="D208" s="421"/>
      <c r="E208" s="148"/>
      <c r="F208" s="148"/>
    </row>
    <row r="209" spans="2:6" ht="18" customHeight="1" x14ac:dyDescent="0.3">
      <c r="B209" s="375">
        <v>4</v>
      </c>
      <c r="C209" s="362" t="s">
        <v>288</v>
      </c>
      <c r="D209" s="421">
        <v>199890</v>
      </c>
      <c r="E209" s="148"/>
      <c r="F209" s="148"/>
    </row>
    <row r="210" spans="2:6" ht="18" customHeight="1" x14ac:dyDescent="0.3">
      <c r="B210" s="375">
        <v>5</v>
      </c>
      <c r="C210" s="362" t="s">
        <v>383</v>
      </c>
      <c r="D210" s="421">
        <v>4432759</v>
      </c>
      <c r="E210" s="148"/>
      <c r="F210" s="148"/>
    </row>
    <row r="211" spans="2:6" ht="18" customHeight="1" x14ac:dyDescent="0.3">
      <c r="B211" s="375">
        <v>6</v>
      </c>
      <c r="C211" s="362" t="s">
        <v>339</v>
      </c>
      <c r="D211" s="419">
        <v>2556400</v>
      </c>
      <c r="E211" s="148"/>
      <c r="F211" s="148"/>
    </row>
    <row r="212" spans="2:6" ht="18" customHeight="1" x14ac:dyDescent="0.3">
      <c r="B212" s="375">
        <v>7</v>
      </c>
      <c r="C212" s="362" t="s">
        <v>340</v>
      </c>
      <c r="D212" s="419"/>
      <c r="E212" s="148"/>
      <c r="F212" s="148"/>
    </row>
    <row r="213" spans="2:6" ht="18" customHeight="1" x14ac:dyDescent="0.3">
      <c r="B213" s="375"/>
      <c r="C213" s="362" t="s">
        <v>384</v>
      </c>
      <c r="D213" s="419"/>
      <c r="E213" s="148"/>
      <c r="F213" s="148"/>
    </row>
    <row r="214" spans="2:6" ht="18" customHeight="1" x14ac:dyDescent="0.3">
      <c r="B214" s="375"/>
      <c r="C214" s="362" t="s">
        <v>385</v>
      </c>
      <c r="D214" s="419"/>
      <c r="E214" s="148"/>
      <c r="F214" s="148"/>
    </row>
    <row r="215" spans="2:6" ht="18" customHeight="1" x14ac:dyDescent="0.3">
      <c r="B215" s="375">
        <v>8</v>
      </c>
      <c r="C215" s="362" t="s">
        <v>386</v>
      </c>
      <c r="D215" s="419"/>
      <c r="E215" s="148"/>
      <c r="F215" s="148"/>
    </row>
    <row r="216" spans="2:6" ht="18" customHeight="1" x14ac:dyDescent="0.3">
      <c r="B216" s="375"/>
      <c r="C216" s="362" t="s">
        <v>387</v>
      </c>
      <c r="D216" s="419"/>
      <c r="E216" s="148"/>
      <c r="F216" s="148"/>
    </row>
    <row r="217" spans="2:6" ht="18" customHeight="1" thickBot="1" x14ac:dyDescent="0.35">
      <c r="B217" s="376"/>
      <c r="C217" s="366" t="s">
        <v>388</v>
      </c>
      <c r="D217" s="424"/>
      <c r="E217" s="148"/>
      <c r="F217" s="148"/>
    </row>
    <row r="218" spans="2:6" ht="18" customHeight="1" thickBot="1" x14ac:dyDescent="0.35">
      <c r="B218" s="344">
        <v>9</v>
      </c>
      <c r="C218" s="369" t="s">
        <v>346</v>
      </c>
      <c r="D218" s="427">
        <f>SUM(D219:D222)</f>
        <v>19217973</v>
      </c>
      <c r="E218" s="148"/>
      <c r="F218" s="148"/>
    </row>
    <row r="219" spans="2:6" ht="18" customHeight="1" x14ac:dyDescent="0.3">
      <c r="B219" s="377">
        <v>10</v>
      </c>
      <c r="C219" s="367" t="s">
        <v>347</v>
      </c>
      <c r="D219" s="430"/>
      <c r="E219" s="148"/>
      <c r="F219" s="148"/>
    </row>
    <row r="220" spans="2:6" ht="18" customHeight="1" x14ac:dyDescent="0.3">
      <c r="B220" s="375">
        <v>11</v>
      </c>
      <c r="C220" s="362" t="s">
        <v>348</v>
      </c>
      <c r="D220" s="421">
        <v>10550778</v>
      </c>
      <c r="E220" s="148"/>
      <c r="F220" s="148"/>
    </row>
    <row r="221" spans="2:6" ht="18" customHeight="1" x14ac:dyDescent="0.3">
      <c r="B221" s="375">
        <v>12</v>
      </c>
      <c r="C221" s="362" t="s">
        <v>349</v>
      </c>
      <c r="D221" s="421">
        <v>8667195</v>
      </c>
      <c r="E221" s="148"/>
      <c r="F221" s="148"/>
    </row>
    <row r="222" spans="2:6" ht="18" customHeight="1" x14ac:dyDescent="0.3">
      <c r="B222" s="375">
        <v>13</v>
      </c>
      <c r="C222" s="362" t="s">
        <v>350</v>
      </c>
      <c r="D222" s="421"/>
      <c r="E222" s="148"/>
      <c r="F222" s="148"/>
    </row>
    <row r="223" spans="2:6" ht="18" customHeight="1" x14ac:dyDescent="0.3">
      <c r="B223" s="375">
        <v>14</v>
      </c>
      <c r="C223" s="363" t="s">
        <v>351</v>
      </c>
      <c r="D223" s="421"/>
      <c r="E223" s="148"/>
      <c r="F223" s="148"/>
    </row>
    <row r="224" spans="2:6" ht="18" customHeight="1" x14ac:dyDescent="0.3">
      <c r="B224" s="375">
        <v>15</v>
      </c>
      <c r="C224" s="363" t="s">
        <v>352</v>
      </c>
      <c r="D224" s="421">
        <v>6383085</v>
      </c>
      <c r="E224" s="148"/>
      <c r="F224" s="148"/>
    </row>
    <row r="225" spans="2:7" ht="18" customHeight="1" x14ac:dyDescent="0.3">
      <c r="B225" s="375">
        <v>16</v>
      </c>
      <c r="C225" s="363" t="s">
        <v>353</v>
      </c>
      <c r="D225" s="421">
        <v>7541401</v>
      </c>
      <c r="E225" s="148"/>
      <c r="F225" s="148"/>
    </row>
    <row r="226" spans="2:7" ht="18" customHeight="1" x14ac:dyDescent="0.3">
      <c r="B226" s="375">
        <v>17</v>
      </c>
      <c r="C226" s="362" t="s">
        <v>380</v>
      </c>
      <c r="D226" s="421">
        <v>4439445</v>
      </c>
      <c r="E226" s="148"/>
      <c r="F226" s="148"/>
      <c r="G226" s="137"/>
    </row>
    <row r="227" spans="2:7" ht="18" customHeight="1" x14ac:dyDescent="0.3">
      <c r="B227" s="375">
        <v>18</v>
      </c>
      <c r="C227" s="362" t="s">
        <v>381</v>
      </c>
      <c r="D227" s="421">
        <v>1243105</v>
      </c>
      <c r="E227" s="148"/>
      <c r="F227" s="148"/>
    </row>
    <row r="228" spans="2:7" ht="18" customHeight="1" thickBot="1" x14ac:dyDescent="0.35">
      <c r="B228" s="376">
        <v>19</v>
      </c>
      <c r="C228" s="366" t="s">
        <v>382</v>
      </c>
      <c r="D228" s="432">
        <v>627069</v>
      </c>
      <c r="E228" s="148"/>
      <c r="F228" s="148"/>
    </row>
    <row r="229" spans="2:7" ht="18" customHeight="1" thickBot="1" x14ac:dyDescent="0.35">
      <c r="B229" s="344">
        <v>20</v>
      </c>
      <c r="C229" s="371" t="s">
        <v>401</v>
      </c>
      <c r="D229" s="427">
        <f>+SUM(D206:D211)+D213+D214+D216+D217+D218+SUM(D223:D228)</f>
        <v>46678057</v>
      </c>
      <c r="E229" s="148"/>
      <c r="F229" s="148"/>
    </row>
    <row r="230" spans="2:7" ht="18" customHeight="1" x14ac:dyDescent="0.3">
      <c r="B230" s="377"/>
      <c r="C230" s="370" t="s">
        <v>356</v>
      </c>
      <c r="D230" s="435"/>
      <c r="E230" s="148"/>
      <c r="F230" s="148"/>
    </row>
    <row r="231" spans="2:7" ht="18" customHeight="1" x14ac:dyDescent="0.3">
      <c r="B231" s="375"/>
      <c r="C231" s="364" t="s">
        <v>357</v>
      </c>
      <c r="D231" s="419"/>
      <c r="E231" s="148"/>
      <c r="F231" s="148"/>
    </row>
    <row r="232" spans="2:7" ht="18" customHeight="1" x14ac:dyDescent="0.3">
      <c r="B232" s="375">
        <v>21</v>
      </c>
      <c r="C232" s="362" t="s">
        <v>358</v>
      </c>
      <c r="D232" s="421">
        <v>15723018</v>
      </c>
      <c r="E232" s="148"/>
      <c r="F232" s="148"/>
    </row>
    <row r="233" spans="2:7" ht="18" customHeight="1" x14ac:dyDescent="0.3">
      <c r="B233" s="375">
        <v>22</v>
      </c>
      <c r="C233" s="363" t="s">
        <v>359</v>
      </c>
      <c r="D233" s="421">
        <v>0</v>
      </c>
      <c r="E233" s="148"/>
      <c r="F233" s="148"/>
    </row>
    <row r="234" spans="2:7" ht="18" customHeight="1" x14ac:dyDescent="0.3">
      <c r="B234" s="375">
        <v>23</v>
      </c>
      <c r="C234" s="363" t="s">
        <v>360</v>
      </c>
      <c r="D234" s="421">
        <v>6261491</v>
      </c>
      <c r="E234" s="148"/>
      <c r="F234" s="148"/>
    </row>
    <row r="235" spans="2:7" ht="18" customHeight="1" x14ac:dyDescent="0.3">
      <c r="B235" s="375">
        <v>24</v>
      </c>
      <c r="C235" s="363" t="s">
        <v>361</v>
      </c>
      <c r="D235" s="421">
        <v>562046</v>
      </c>
      <c r="E235" s="148"/>
      <c r="F235" s="148"/>
    </row>
    <row r="236" spans="2:7" ht="18" customHeight="1" x14ac:dyDescent="0.3">
      <c r="B236" s="375">
        <v>25</v>
      </c>
      <c r="C236" s="362" t="s">
        <v>362</v>
      </c>
      <c r="D236" s="421">
        <v>3116</v>
      </c>
      <c r="E236" s="148"/>
      <c r="F236" s="148"/>
    </row>
    <row r="237" spans="2:7" ht="18" customHeight="1" thickBot="1" x14ac:dyDescent="0.35">
      <c r="B237" s="376">
        <v>26</v>
      </c>
      <c r="C237" s="372" t="s">
        <v>363</v>
      </c>
      <c r="D237" s="432">
        <v>3923844</v>
      </c>
      <c r="E237" s="148"/>
      <c r="F237" s="148"/>
    </row>
    <row r="238" spans="2:7" ht="18" customHeight="1" thickBot="1" x14ac:dyDescent="0.35">
      <c r="B238" s="344">
        <v>27</v>
      </c>
      <c r="C238" s="371" t="s">
        <v>402</v>
      </c>
      <c r="D238" s="427">
        <f>SUM(D232:D237)</f>
        <v>26473515</v>
      </c>
      <c r="E238" s="148"/>
      <c r="F238" s="148"/>
    </row>
    <row r="239" spans="2:7" ht="18" customHeight="1" x14ac:dyDescent="0.3">
      <c r="B239" s="377"/>
      <c r="C239" s="370" t="s">
        <v>377</v>
      </c>
      <c r="D239" s="438"/>
      <c r="E239" s="148"/>
      <c r="F239" s="148"/>
    </row>
    <row r="240" spans="2:7" ht="18" customHeight="1" x14ac:dyDescent="0.3">
      <c r="B240" s="375">
        <v>28</v>
      </c>
      <c r="C240" s="362" t="s">
        <v>378</v>
      </c>
      <c r="D240" s="421">
        <v>500200</v>
      </c>
      <c r="E240" s="148"/>
      <c r="F240" s="148"/>
    </row>
    <row r="241" spans="2:7" ht="18" customHeight="1" x14ac:dyDescent="0.3">
      <c r="B241" s="375">
        <v>29</v>
      </c>
      <c r="C241" s="362" t="s">
        <v>367</v>
      </c>
      <c r="D241" s="421">
        <v>7138492</v>
      </c>
      <c r="E241" s="148"/>
      <c r="F241" s="148"/>
    </row>
    <row r="242" spans="2:7" ht="18" customHeight="1" x14ac:dyDescent="0.3">
      <c r="B242" s="375">
        <v>30</v>
      </c>
      <c r="C242" s="363" t="s">
        <v>368</v>
      </c>
      <c r="D242" s="421">
        <v>727580</v>
      </c>
      <c r="E242" s="148"/>
      <c r="F242" s="148"/>
    </row>
    <row r="243" spans="2:7" ht="18" customHeight="1" thickBot="1" x14ac:dyDescent="0.35">
      <c r="B243" s="376">
        <v>31</v>
      </c>
      <c r="C243" s="372" t="s">
        <v>369</v>
      </c>
      <c r="D243" s="432">
        <v>11838270</v>
      </c>
      <c r="E243" s="148"/>
      <c r="F243" s="148"/>
    </row>
    <row r="244" spans="2:7" ht="18" customHeight="1" thickBot="1" x14ac:dyDescent="0.35">
      <c r="B244" s="344">
        <v>32</v>
      </c>
      <c r="C244" s="371" t="s">
        <v>403</v>
      </c>
      <c r="D244" s="427">
        <f>SUM(D240:D243)</f>
        <v>20204542</v>
      </c>
      <c r="E244" s="148"/>
      <c r="F244" s="148"/>
    </row>
    <row r="245" spans="2:7" ht="18" customHeight="1" thickBot="1" x14ac:dyDescent="0.35">
      <c r="B245" s="344">
        <v>33</v>
      </c>
      <c r="C245" s="371" t="s">
        <v>371</v>
      </c>
      <c r="D245" s="427">
        <f>+D238+D244</f>
        <v>46678057</v>
      </c>
      <c r="E245" s="148"/>
      <c r="F245" s="148"/>
    </row>
    <row r="246" spans="2:7" x14ac:dyDescent="0.3">
      <c r="B246" s="191"/>
      <c r="C246" s="117"/>
      <c r="D246" s="156"/>
      <c r="E246" s="148"/>
      <c r="F246" s="148"/>
    </row>
    <row r="247" spans="2:7" x14ac:dyDescent="0.3">
      <c r="B247" s="930"/>
      <c r="C247" s="931"/>
      <c r="D247" s="931"/>
      <c r="E247" s="931"/>
      <c r="F247" s="931"/>
      <c r="G247" s="931"/>
    </row>
    <row r="248" spans="2:7" ht="13.8" thickBot="1" x14ac:dyDescent="0.35">
      <c r="B248" s="931"/>
      <c r="C248" s="931"/>
      <c r="D248" s="931"/>
      <c r="E248" s="119"/>
      <c r="F248" s="119"/>
      <c r="G248" s="119"/>
    </row>
    <row r="249" spans="2:7" ht="13.8" thickBot="1" x14ac:dyDescent="0.35">
      <c r="B249" s="933" t="s">
        <v>389</v>
      </c>
      <c r="C249" s="934"/>
      <c r="D249" s="451"/>
      <c r="E249" s="137"/>
      <c r="F249" s="137"/>
    </row>
    <row r="250" spans="2:7" ht="13.2" customHeight="1" x14ac:dyDescent="0.3">
      <c r="B250" s="914" t="s">
        <v>328</v>
      </c>
      <c r="C250" s="917" t="s">
        <v>329</v>
      </c>
      <c r="D250" s="925" t="s">
        <v>374</v>
      </c>
      <c r="E250" s="191"/>
      <c r="F250" s="191"/>
    </row>
    <row r="251" spans="2:7" x14ac:dyDescent="0.3">
      <c r="B251" s="915"/>
      <c r="C251" s="907"/>
      <c r="D251" s="926"/>
      <c r="E251" s="118"/>
      <c r="F251" s="118"/>
    </row>
    <row r="252" spans="2:7" ht="13.8" thickBot="1" x14ac:dyDescent="0.35">
      <c r="B252" s="916"/>
      <c r="C252" s="918"/>
      <c r="D252" s="927"/>
      <c r="E252" s="118"/>
      <c r="F252" s="118"/>
    </row>
    <row r="253" spans="2:7" ht="18" customHeight="1" x14ac:dyDescent="0.3">
      <c r="B253" s="373"/>
      <c r="C253" s="374" t="s">
        <v>334</v>
      </c>
      <c r="D253" s="416"/>
      <c r="E253" s="148"/>
      <c r="F253" s="148"/>
    </row>
    <row r="254" spans="2:7" ht="18" customHeight="1" x14ac:dyDescent="0.3">
      <c r="B254" s="375">
        <v>1</v>
      </c>
      <c r="C254" s="362" t="s">
        <v>335</v>
      </c>
      <c r="D254" s="419"/>
      <c r="E254" s="148"/>
      <c r="F254" s="148"/>
    </row>
    <row r="255" spans="2:7" ht="18" customHeight="1" x14ac:dyDescent="0.3">
      <c r="B255" s="375">
        <v>2</v>
      </c>
      <c r="C255" s="362" t="s">
        <v>336</v>
      </c>
      <c r="D255" s="421">
        <v>22797.95853</v>
      </c>
      <c r="E255" s="148"/>
      <c r="F255" s="148"/>
    </row>
    <row r="256" spans="2:7" ht="18" customHeight="1" x14ac:dyDescent="0.3">
      <c r="B256" s="375">
        <v>3</v>
      </c>
      <c r="C256" s="362" t="s">
        <v>337</v>
      </c>
      <c r="D256" s="421"/>
      <c r="E256" s="148"/>
      <c r="F256" s="148"/>
    </row>
    <row r="257" spans="2:6" ht="18" customHeight="1" x14ac:dyDescent="0.3">
      <c r="B257" s="375">
        <v>4</v>
      </c>
      <c r="C257" s="362" t="s">
        <v>288</v>
      </c>
      <c r="D257" s="421">
        <v>326506.46616789902</v>
      </c>
      <c r="E257" s="148"/>
      <c r="F257" s="148"/>
    </row>
    <row r="258" spans="2:6" ht="18" customHeight="1" x14ac:dyDescent="0.3">
      <c r="B258" s="375">
        <v>5</v>
      </c>
      <c r="C258" s="362" t="s">
        <v>383</v>
      </c>
      <c r="D258" s="419">
        <v>1108685.4833</v>
      </c>
      <c r="E258" s="148"/>
      <c r="F258" s="148"/>
    </row>
    <row r="259" spans="2:6" ht="18" customHeight="1" x14ac:dyDescent="0.3">
      <c r="B259" s="375">
        <v>6</v>
      </c>
      <c r="C259" s="362" t="s">
        <v>339</v>
      </c>
      <c r="D259" s="419"/>
      <c r="E259" s="148"/>
      <c r="F259" s="148"/>
    </row>
    <row r="260" spans="2:6" ht="18" customHeight="1" x14ac:dyDescent="0.3">
      <c r="B260" s="375">
        <v>7</v>
      </c>
      <c r="C260" s="362" t="s">
        <v>340</v>
      </c>
      <c r="D260" s="419">
        <v>544260.01</v>
      </c>
      <c r="E260" s="148"/>
      <c r="F260" s="148"/>
    </row>
    <row r="261" spans="2:6" ht="18" customHeight="1" x14ac:dyDescent="0.3">
      <c r="B261" s="375"/>
      <c r="C261" s="362" t="s">
        <v>384</v>
      </c>
      <c r="D261" s="419">
        <v>544260.01</v>
      </c>
      <c r="E261" s="148"/>
      <c r="F261" s="148"/>
    </row>
    <row r="262" spans="2:6" ht="18" customHeight="1" x14ac:dyDescent="0.3">
      <c r="B262" s="375"/>
      <c r="C262" s="362" t="s">
        <v>385</v>
      </c>
      <c r="D262" s="419"/>
      <c r="E262" s="148"/>
      <c r="F262" s="148"/>
    </row>
    <row r="263" spans="2:6" ht="18" customHeight="1" x14ac:dyDescent="0.3">
      <c r="B263" s="375">
        <v>8</v>
      </c>
      <c r="C263" s="362" t="s">
        <v>386</v>
      </c>
      <c r="D263" s="419"/>
      <c r="E263" s="148"/>
      <c r="F263" s="148"/>
    </row>
    <row r="264" spans="2:6" ht="18" customHeight="1" x14ac:dyDescent="0.3">
      <c r="B264" s="375"/>
      <c r="C264" s="362" t="s">
        <v>387</v>
      </c>
      <c r="D264" s="419"/>
      <c r="E264" s="148"/>
      <c r="F264" s="148"/>
    </row>
    <row r="265" spans="2:6" ht="18" customHeight="1" thickBot="1" x14ac:dyDescent="0.35">
      <c r="B265" s="376"/>
      <c r="C265" s="366" t="s">
        <v>388</v>
      </c>
      <c r="D265" s="424"/>
      <c r="E265" s="148"/>
      <c r="F265" s="148"/>
    </row>
    <row r="266" spans="2:6" ht="18" customHeight="1" thickBot="1" x14ac:dyDescent="0.35">
      <c r="B266" s="344">
        <v>9</v>
      </c>
      <c r="C266" s="369" t="s">
        <v>346</v>
      </c>
      <c r="D266" s="427">
        <f>SUM(D267:D270)</f>
        <v>6473771.2970067756</v>
      </c>
      <c r="E266" s="148"/>
      <c r="F266" s="148"/>
    </row>
    <row r="267" spans="2:6" ht="18" customHeight="1" x14ac:dyDescent="0.3">
      <c r="B267" s="377">
        <v>10</v>
      </c>
      <c r="C267" s="367" t="s">
        <v>347</v>
      </c>
      <c r="D267" s="430">
        <v>3246734.5295890523</v>
      </c>
      <c r="E267" s="148"/>
      <c r="F267" s="148"/>
    </row>
    <row r="268" spans="2:6" ht="18" customHeight="1" x14ac:dyDescent="0.3">
      <c r="B268" s="375">
        <v>11</v>
      </c>
      <c r="C268" s="362" t="s">
        <v>348</v>
      </c>
      <c r="D268" s="421">
        <v>3212463.9588477225</v>
      </c>
      <c r="E268" s="148"/>
      <c r="F268" s="148"/>
    </row>
    <row r="269" spans="2:6" ht="18" customHeight="1" x14ac:dyDescent="0.3">
      <c r="B269" s="375">
        <v>12</v>
      </c>
      <c r="C269" s="362" t="s">
        <v>349</v>
      </c>
      <c r="D269" s="421">
        <v>14572.808569999999</v>
      </c>
      <c r="E269" s="148"/>
      <c r="F269" s="148"/>
    </row>
    <row r="270" spans="2:6" ht="18" customHeight="1" x14ac:dyDescent="0.3">
      <c r="B270" s="375">
        <v>13</v>
      </c>
      <c r="C270" s="362" t="s">
        <v>350</v>
      </c>
      <c r="D270" s="421"/>
      <c r="E270" s="148"/>
      <c r="F270" s="148"/>
    </row>
    <row r="271" spans="2:6" ht="18" customHeight="1" x14ac:dyDescent="0.3">
      <c r="B271" s="375">
        <v>14</v>
      </c>
      <c r="C271" s="363" t="s">
        <v>351</v>
      </c>
      <c r="D271" s="421"/>
      <c r="E271" s="148"/>
      <c r="F271" s="148"/>
    </row>
    <row r="272" spans="2:6" ht="18" customHeight="1" x14ac:dyDescent="0.3">
      <c r="B272" s="375">
        <v>15</v>
      </c>
      <c r="C272" s="363" t="s">
        <v>352</v>
      </c>
      <c r="D272" s="421">
        <v>878212.91819424648</v>
      </c>
      <c r="E272" s="148"/>
      <c r="F272" s="148"/>
    </row>
    <row r="273" spans="2:6" ht="18" customHeight="1" x14ac:dyDescent="0.3">
      <c r="B273" s="375">
        <v>16</v>
      </c>
      <c r="C273" s="363" t="s">
        <v>353</v>
      </c>
      <c r="D273" s="421">
        <v>1285546.6660568037</v>
      </c>
      <c r="E273" s="148"/>
      <c r="F273" s="148"/>
    </row>
    <row r="274" spans="2:6" ht="18" customHeight="1" x14ac:dyDescent="0.3">
      <c r="B274" s="375">
        <v>17</v>
      </c>
      <c r="C274" s="362" t="s">
        <v>380</v>
      </c>
      <c r="D274" s="421">
        <v>230971.07906999998</v>
      </c>
      <c r="E274" s="148"/>
      <c r="F274" s="148"/>
    </row>
    <row r="275" spans="2:6" ht="18" customHeight="1" x14ac:dyDescent="0.3">
      <c r="B275" s="375">
        <v>18</v>
      </c>
      <c r="C275" s="362" t="s">
        <v>381</v>
      </c>
      <c r="D275" s="421"/>
      <c r="E275" s="148"/>
      <c r="F275" s="148"/>
    </row>
    <row r="276" spans="2:6" ht="18" customHeight="1" thickBot="1" x14ac:dyDescent="0.35">
      <c r="B276" s="376">
        <v>19</v>
      </c>
      <c r="C276" s="366" t="s">
        <v>382</v>
      </c>
      <c r="D276" s="432">
        <v>133580.33300000001</v>
      </c>
      <c r="E276" s="148"/>
      <c r="F276" s="148"/>
    </row>
    <row r="277" spans="2:6" ht="18" customHeight="1" thickBot="1" x14ac:dyDescent="0.35">
      <c r="B277" s="344">
        <v>20</v>
      </c>
      <c r="C277" s="371" t="s">
        <v>401</v>
      </c>
      <c r="D277" s="427">
        <f>+SUM(D254:D259)+D261+D262+D264+D265+D266+SUM(D271:D276)</f>
        <v>11004332.211325726</v>
      </c>
      <c r="E277" s="148"/>
      <c r="F277" s="148"/>
    </row>
    <row r="278" spans="2:6" ht="18" customHeight="1" x14ac:dyDescent="0.3">
      <c r="B278" s="377"/>
      <c r="C278" s="370" t="s">
        <v>356</v>
      </c>
      <c r="D278" s="435"/>
      <c r="E278" s="148"/>
      <c r="F278" s="148"/>
    </row>
    <row r="279" spans="2:6" ht="18" customHeight="1" x14ac:dyDescent="0.3">
      <c r="B279" s="375"/>
      <c r="C279" s="364" t="s">
        <v>357</v>
      </c>
      <c r="D279" s="419"/>
      <c r="E279" s="148"/>
      <c r="F279" s="148"/>
    </row>
    <row r="280" spans="2:6" ht="18" customHeight="1" x14ac:dyDescent="0.3">
      <c r="B280" s="375">
        <v>21</v>
      </c>
      <c r="C280" s="362" t="s">
        <v>358</v>
      </c>
      <c r="D280" s="421">
        <v>3574763.1007360802</v>
      </c>
      <c r="E280" s="148"/>
      <c r="F280" s="148"/>
    </row>
    <row r="281" spans="2:6" ht="18" customHeight="1" x14ac:dyDescent="0.3">
      <c r="B281" s="375">
        <v>22</v>
      </c>
      <c r="C281" s="363" t="s">
        <v>359</v>
      </c>
      <c r="D281" s="421">
        <v>103240.94203000001</v>
      </c>
      <c r="E281" s="148"/>
      <c r="F281" s="148"/>
    </row>
    <row r="282" spans="2:6" ht="18" customHeight="1" x14ac:dyDescent="0.3">
      <c r="B282" s="375">
        <v>23</v>
      </c>
      <c r="C282" s="363" t="s">
        <v>360</v>
      </c>
      <c r="D282" s="421">
        <v>830449.46530704433</v>
      </c>
      <c r="E282" s="148"/>
      <c r="F282" s="148"/>
    </row>
    <row r="283" spans="2:6" ht="18" customHeight="1" x14ac:dyDescent="0.3">
      <c r="B283" s="375">
        <v>24</v>
      </c>
      <c r="C283" s="363" t="s">
        <v>361</v>
      </c>
      <c r="D283" s="421"/>
      <c r="E283" s="148"/>
      <c r="F283" s="148"/>
    </row>
    <row r="284" spans="2:6" ht="18" customHeight="1" x14ac:dyDescent="0.3">
      <c r="B284" s="375">
        <v>25</v>
      </c>
      <c r="C284" s="362" t="s">
        <v>362</v>
      </c>
      <c r="D284" s="421">
        <v>131587.94200000001</v>
      </c>
      <c r="E284" s="148"/>
      <c r="F284" s="148"/>
    </row>
    <row r="285" spans="2:6" ht="18" customHeight="1" thickBot="1" x14ac:dyDescent="0.35">
      <c r="B285" s="376">
        <v>26</v>
      </c>
      <c r="C285" s="372" t="s">
        <v>363</v>
      </c>
      <c r="D285" s="432">
        <v>1436980.4538100001</v>
      </c>
      <c r="E285" s="148"/>
      <c r="F285" s="148"/>
    </row>
    <row r="286" spans="2:6" ht="18" customHeight="1" thickBot="1" x14ac:dyDescent="0.35">
      <c r="B286" s="344">
        <v>27</v>
      </c>
      <c r="C286" s="371" t="s">
        <v>402</v>
      </c>
      <c r="D286" s="427">
        <f>SUM(D280:D285)</f>
        <v>6077021.9038831247</v>
      </c>
      <c r="E286" s="148"/>
      <c r="F286" s="148"/>
    </row>
    <row r="287" spans="2:6" ht="18" customHeight="1" x14ac:dyDescent="0.3">
      <c r="B287" s="377"/>
      <c r="C287" s="370" t="s">
        <v>377</v>
      </c>
      <c r="D287" s="438"/>
      <c r="E287" s="148"/>
      <c r="F287" s="148"/>
    </row>
    <row r="288" spans="2:6" ht="18" customHeight="1" x14ac:dyDescent="0.3">
      <c r="B288" s="375">
        <v>28</v>
      </c>
      <c r="C288" s="362" t="s">
        <v>378</v>
      </c>
      <c r="D288" s="421">
        <v>2198315.5150000001</v>
      </c>
      <c r="E288" s="148"/>
      <c r="F288" s="148"/>
    </row>
    <row r="289" spans="2:7" ht="18" customHeight="1" x14ac:dyDescent="0.3">
      <c r="B289" s="375">
        <v>29</v>
      </c>
      <c r="C289" s="362" t="s">
        <v>367</v>
      </c>
      <c r="D289" s="421">
        <v>-12432.303551260902</v>
      </c>
      <c r="E289" s="148"/>
      <c r="F289" s="148"/>
    </row>
    <row r="290" spans="2:7" ht="18" customHeight="1" x14ac:dyDescent="0.3">
      <c r="B290" s="375">
        <v>30</v>
      </c>
      <c r="C290" s="363" t="s">
        <v>368</v>
      </c>
      <c r="D290" s="421">
        <v>1004461.9961349999</v>
      </c>
      <c r="E290" s="148"/>
      <c r="F290" s="148"/>
    </row>
    <row r="291" spans="2:7" ht="18" customHeight="1" thickBot="1" x14ac:dyDescent="0.35">
      <c r="B291" s="376">
        <v>31</v>
      </c>
      <c r="C291" s="372" t="s">
        <v>369</v>
      </c>
      <c r="D291" s="432">
        <v>1736965.0145771704</v>
      </c>
      <c r="E291" s="148"/>
      <c r="F291" s="148"/>
    </row>
    <row r="292" spans="2:7" ht="18" customHeight="1" thickBot="1" x14ac:dyDescent="0.35">
      <c r="B292" s="344">
        <v>32</v>
      </c>
      <c r="C292" s="371" t="s">
        <v>403</v>
      </c>
      <c r="D292" s="427">
        <v>4927310.2221609093</v>
      </c>
      <c r="E292" s="148"/>
      <c r="F292" s="148"/>
    </row>
    <row r="293" spans="2:7" ht="18" customHeight="1" thickBot="1" x14ac:dyDescent="0.35">
      <c r="B293" s="344">
        <v>33</v>
      </c>
      <c r="C293" s="371" t="s">
        <v>371</v>
      </c>
      <c r="D293" s="427">
        <f>+D286+D292</f>
        <v>11004332.126044035</v>
      </c>
      <c r="E293" s="148"/>
      <c r="F293" s="148"/>
    </row>
    <row r="294" spans="2:7" x14ac:dyDescent="0.3">
      <c r="B294" s="191"/>
      <c r="C294" s="117"/>
      <c r="D294" s="156"/>
      <c r="E294" s="148"/>
      <c r="F294" s="148"/>
    </row>
    <row r="295" spans="2:7" x14ac:dyDescent="0.3">
      <c r="B295" s="930"/>
      <c r="C295" s="931"/>
      <c r="D295" s="931"/>
      <c r="E295" s="931"/>
      <c r="F295" s="931"/>
      <c r="G295" s="931"/>
    </row>
    <row r="296" spans="2:7" ht="13.8" thickBot="1" x14ac:dyDescent="0.35">
      <c r="B296" s="932"/>
      <c r="C296" s="932"/>
      <c r="D296" s="450"/>
      <c r="E296" s="119"/>
      <c r="F296" s="119"/>
      <c r="G296" s="119"/>
    </row>
    <row r="297" spans="2:7" ht="13.8" thickBot="1" x14ac:dyDescent="0.35">
      <c r="B297" s="933" t="s">
        <v>18</v>
      </c>
      <c r="C297" s="934"/>
      <c r="D297" s="451"/>
      <c r="E297" s="137"/>
      <c r="F297" s="137"/>
      <c r="G297" s="137"/>
    </row>
    <row r="298" spans="2:7" ht="13.2" customHeight="1" x14ac:dyDescent="0.3">
      <c r="B298" s="914" t="s">
        <v>328</v>
      </c>
      <c r="C298" s="917" t="s">
        <v>329</v>
      </c>
      <c r="D298" s="925" t="s">
        <v>374</v>
      </c>
      <c r="E298" s="191"/>
      <c r="F298" s="191"/>
    </row>
    <row r="299" spans="2:7" x14ac:dyDescent="0.3">
      <c r="B299" s="915"/>
      <c r="C299" s="907"/>
      <c r="D299" s="926"/>
      <c r="E299" s="118"/>
      <c r="F299" s="118"/>
    </row>
    <row r="300" spans="2:7" ht="13.8" thickBot="1" x14ac:dyDescent="0.35">
      <c r="B300" s="916"/>
      <c r="C300" s="918"/>
      <c r="D300" s="927"/>
      <c r="E300" s="118"/>
      <c r="F300" s="118"/>
    </row>
    <row r="301" spans="2:7" ht="18" customHeight="1" x14ac:dyDescent="0.3">
      <c r="B301" s="373"/>
      <c r="C301" s="374" t="s">
        <v>334</v>
      </c>
      <c r="D301" s="416"/>
      <c r="E301" s="148"/>
      <c r="F301" s="148"/>
    </row>
    <row r="302" spans="2:7" ht="18" customHeight="1" x14ac:dyDescent="0.3">
      <c r="B302" s="375">
        <v>1</v>
      </c>
      <c r="C302" s="362" t="s">
        <v>335</v>
      </c>
      <c r="D302" s="419">
        <v>360507.851075101</v>
      </c>
      <c r="E302" s="148"/>
      <c r="F302" s="148"/>
    </row>
    <row r="303" spans="2:7" ht="18" customHeight="1" x14ac:dyDescent="0.3">
      <c r="B303" s="375">
        <v>2</v>
      </c>
      <c r="C303" s="362" t="s">
        <v>336</v>
      </c>
      <c r="D303" s="420">
        <v>820924.14892489905</v>
      </c>
      <c r="E303" s="148"/>
      <c r="F303" s="148"/>
    </row>
    <row r="304" spans="2:7" ht="18" customHeight="1" x14ac:dyDescent="0.3">
      <c r="B304" s="375">
        <v>3</v>
      </c>
      <c r="C304" s="362" t="s">
        <v>337</v>
      </c>
      <c r="D304" s="421"/>
      <c r="E304" s="148"/>
      <c r="F304" s="148"/>
    </row>
    <row r="305" spans="2:6" ht="18" customHeight="1" x14ac:dyDescent="0.3">
      <c r="B305" s="375">
        <v>4</v>
      </c>
      <c r="C305" s="362" t="s">
        <v>288</v>
      </c>
      <c r="D305" s="421">
        <v>283342</v>
      </c>
      <c r="E305" s="148"/>
      <c r="F305" s="148"/>
    </row>
    <row r="306" spans="2:6" ht="18" customHeight="1" x14ac:dyDescent="0.3">
      <c r="B306" s="375">
        <v>5</v>
      </c>
      <c r="C306" s="362" t="s">
        <v>287</v>
      </c>
      <c r="D306" s="421">
        <v>262880</v>
      </c>
      <c r="E306" s="148"/>
      <c r="F306" s="148"/>
    </row>
    <row r="307" spans="2:6" ht="18" customHeight="1" x14ac:dyDescent="0.3">
      <c r="B307" s="375">
        <v>6</v>
      </c>
      <c r="C307" s="362" t="s">
        <v>339</v>
      </c>
      <c r="D307" s="419"/>
      <c r="E307" s="148"/>
      <c r="F307" s="148"/>
    </row>
    <row r="308" spans="2:6" ht="18" customHeight="1" x14ac:dyDescent="0.3">
      <c r="B308" s="375">
        <v>7</v>
      </c>
      <c r="C308" s="362" t="s">
        <v>340</v>
      </c>
      <c r="D308" s="419"/>
      <c r="E308" s="148"/>
      <c r="F308" s="148"/>
    </row>
    <row r="309" spans="2:6" ht="18" customHeight="1" x14ac:dyDescent="0.3">
      <c r="B309" s="375"/>
      <c r="C309" s="362" t="s">
        <v>341</v>
      </c>
      <c r="D309" s="419"/>
      <c r="E309" s="148"/>
      <c r="F309" s="148"/>
    </row>
    <row r="310" spans="2:6" ht="18" customHeight="1" x14ac:dyDescent="0.3">
      <c r="B310" s="375"/>
      <c r="C310" s="362" t="s">
        <v>342</v>
      </c>
      <c r="D310" s="419"/>
      <c r="E310" s="148"/>
      <c r="F310" s="148"/>
    </row>
    <row r="311" spans="2:6" ht="18" customHeight="1" x14ac:dyDescent="0.3">
      <c r="B311" s="375">
        <v>8</v>
      </c>
      <c r="C311" s="362" t="s">
        <v>343</v>
      </c>
      <c r="D311" s="419"/>
      <c r="E311" s="148"/>
      <c r="F311" s="148"/>
    </row>
    <row r="312" spans="2:6" ht="18" customHeight="1" x14ac:dyDescent="0.3">
      <c r="B312" s="375"/>
      <c r="C312" s="362" t="s">
        <v>344</v>
      </c>
      <c r="D312" s="419"/>
      <c r="E312" s="148"/>
      <c r="F312" s="148"/>
    </row>
    <row r="313" spans="2:6" ht="18" customHeight="1" thickBot="1" x14ac:dyDescent="0.35">
      <c r="B313" s="376"/>
      <c r="C313" s="366" t="s">
        <v>345</v>
      </c>
      <c r="D313" s="424"/>
      <c r="E313" s="148"/>
      <c r="F313" s="148"/>
    </row>
    <row r="314" spans="2:6" ht="18" customHeight="1" thickBot="1" x14ac:dyDescent="0.35">
      <c r="B314" s="344">
        <v>9</v>
      </c>
      <c r="C314" s="369" t="s">
        <v>346</v>
      </c>
      <c r="D314" s="427">
        <f>SUM(D315:D318)</f>
        <v>13394988.283709999</v>
      </c>
      <c r="E314" s="148"/>
      <c r="F314" s="148"/>
    </row>
    <row r="315" spans="2:6" ht="18" customHeight="1" x14ac:dyDescent="0.3">
      <c r="B315" s="377">
        <v>10</v>
      </c>
      <c r="C315" s="367" t="s">
        <v>347</v>
      </c>
      <c r="D315" s="430">
        <v>10662201</v>
      </c>
      <c r="E315" s="148"/>
      <c r="F315" s="148"/>
    </row>
    <row r="316" spans="2:6" ht="18" customHeight="1" x14ac:dyDescent="0.3">
      <c r="B316" s="375">
        <v>11</v>
      </c>
      <c r="C316" s="362" t="s">
        <v>348</v>
      </c>
      <c r="D316" s="421">
        <v>2079921</v>
      </c>
      <c r="E316" s="148"/>
      <c r="F316" s="148"/>
    </row>
    <row r="317" spans="2:6" ht="18" customHeight="1" x14ac:dyDescent="0.3">
      <c r="B317" s="375">
        <v>12</v>
      </c>
      <c r="C317" s="362" t="s">
        <v>349</v>
      </c>
      <c r="D317" s="421">
        <v>652866.28370999999</v>
      </c>
      <c r="E317" s="148"/>
      <c r="F317" s="148"/>
    </row>
    <row r="318" spans="2:6" ht="18" customHeight="1" x14ac:dyDescent="0.3">
      <c r="B318" s="375">
        <v>13</v>
      </c>
      <c r="C318" s="362" t="s">
        <v>350</v>
      </c>
      <c r="D318" s="421"/>
      <c r="E318" s="148"/>
      <c r="F318" s="148"/>
    </row>
    <row r="319" spans="2:6" ht="18" customHeight="1" x14ac:dyDescent="0.3">
      <c r="B319" s="375">
        <v>14</v>
      </c>
      <c r="C319" s="363" t="s">
        <v>351</v>
      </c>
      <c r="D319" s="421"/>
      <c r="E319" s="148"/>
      <c r="F319" s="148"/>
    </row>
    <row r="320" spans="2:6" ht="18" customHeight="1" x14ac:dyDescent="0.3">
      <c r="B320" s="375">
        <v>15</v>
      </c>
      <c r="C320" s="363" t="s">
        <v>352</v>
      </c>
      <c r="D320" s="421">
        <v>3491150.0615716698</v>
      </c>
      <c r="E320" s="148"/>
      <c r="F320" s="148"/>
    </row>
    <row r="321" spans="2:6" ht="18" customHeight="1" x14ac:dyDescent="0.3">
      <c r="B321" s="375">
        <v>16</v>
      </c>
      <c r="C321" s="363" t="s">
        <v>353</v>
      </c>
      <c r="D321" s="421">
        <v>2592579</v>
      </c>
      <c r="E321" s="148"/>
      <c r="F321" s="148"/>
    </row>
    <row r="322" spans="2:6" ht="18" customHeight="1" x14ac:dyDescent="0.3">
      <c r="B322" s="375">
        <v>17</v>
      </c>
      <c r="C322" s="362" t="s">
        <v>196</v>
      </c>
      <c r="D322" s="421">
        <v>645743.93842833</v>
      </c>
      <c r="E322" s="148"/>
      <c r="F322" s="148"/>
    </row>
    <row r="323" spans="2:6" ht="18" customHeight="1" x14ac:dyDescent="0.3">
      <c r="B323" s="375">
        <v>18</v>
      </c>
      <c r="C323" s="362" t="s">
        <v>354</v>
      </c>
      <c r="D323" s="421">
        <v>677192</v>
      </c>
      <c r="E323" s="148"/>
      <c r="F323" s="148"/>
    </row>
    <row r="324" spans="2:6" ht="18" customHeight="1" thickBot="1" x14ac:dyDescent="0.35">
      <c r="B324" s="376">
        <v>19</v>
      </c>
      <c r="C324" s="366" t="s">
        <v>202</v>
      </c>
      <c r="D324" s="432">
        <v>697343</v>
      </c>
      <c r="E324" s="148"/>
      <c r="F324" s="148"/>
    </row>
    <row r="325" spans="2:6" ht="18" customHeight="1" thickBot="1" x14ac:dyDescent="0.35">
      <c r="B325" s="344">
        <v>20</v>
      </c>
      <c r="C325" s="371" t="s">
        <v>401</v>
      </c>
      <c r="D325" s="427">
        <f>+SUM(D302:D307)+D309+D310+D312+D313+D314+SUM(D319:D324)</f>
        <v>23226650.283709999</v>
      </c>
      <c r="E325" s="148"/>
      <c r="F325" s="148"/>
    </row>
    <row r="326" spans="2:6" ht="18" customHeight="1" x14ac:dyDescent="0.3">
      <c r="B326" s="377"/>
      <c r="C326" s="370" t="s">
        <v>356</v>
      </c>
      <c r="D326" s="435"/>
      <c r="E326" s="148"/>
      <c r="F326" s="148"/>
    </row>
    <row r="327" spans="2:6" ht="18" customHeight="1" x14ac:dyDescent="0.3">
      <c r="B327" s="375"/>
      <c r="C327" s="364" t="s">
        <v>357</v>
      </c>
      <c r="D327" s="419"/>
      <c r="E327" s="148"/>
      <c r="F327" s="148"/>
    </row>
    <row r="328" spans="2:6" ht="18" customHeight="1" x14ac:dyDescent="0.3">
      <c r="B328" s="375">
        <v>21</v>
      </c>
      <c r="C328" s="362" t="s">
        <v>358</v>
      </c>
      <c r="D328" s="421">
        <v>8852716</v>
      </c>
      <c r="E328" s="148"/>
      <c r="F328" s="148"/>
    </row>
    <row r="329" spans="2:6" ht="18" customHeight="1" x14ac:dyDescent="0.3">
      <c r="B329" s="375">
        <v>22</v>
      </c>
      <c r="C329" s="363" t="s">
        <v>359</v>
      </c>
      <c r="D329" s="421">
        <v>219266</v>
      </c>
      <c r="E329" s="148"/>
      <c r="F329" s="148"/>
    </row>
    <row r="330" spans="2:6" ht="18" customHeight="1" x14ac:dyDescent="0.3">
      <c r="B330" s="375">
        <v>23</v>
      </c>
      <c r="C330" s="363" t="s">
        <v>360</v>
      </c>
      <c r="D330" s="421">
        <v>2776742</v>
      </c>
      <c r="E330" s="148"/>
      <c r="F330" s="148"/>
    </row>
    <row r="331" spans="2:6" ht="18" customHeight="1" x14ac:dyDescent="0.3">
      <c r="B331" s="375">
        <v>24</v>
      </c>
      <c r="C331" s="363" t="s">
        <v>361</v>
      </c>
      <c r="D331" s="421">
        <v>614122</v>
      </c>
      <c r="E331" s="148"/>
      <c r="F331" s="148"/>
    </row>
    <row r="332" spans="2:6" ht="18" customHeight="1" x14ac:dyDescent="0.3">
      <c r="B332" s="375">
        <v>25</v>
      </c>
      <c r="C332" s="362" t="s">
        <v>362</v>
      </c>
      <c r="D332" s="421"/>
      <c r="E332" s="148"/>
      <c r="F332" s="148"/>
    </row>
    <row r="333" spans="2:6" ht="18" customHeight="1" thickBot="1" x14ac:dyDescent="0.35">
      <c r="B333" s="376">
        <v>26</v>
      </c>
      <c r="C333" s="372" t="s">
        <v>363</v>
      </c>
      <c r="D333" s="432">
        <v>1463797</v>
      </c>
      <c r="E333" s="148"/>
      <c r="F333" s="148"/>
    </row>
    <row r="334" spans="2:6" ht="18" customHeight="1" thickBot="1" x14ac:dyDescent="0.35">
      <c r="B334" s="344">
        <v>27</v>
      </c>
      <c r="C334" s="371" t="s">
        <v>364</v>
      </c>
      <c r="D334" s="427">
        <f>SUM(D328:D333)</f>
        <v>13926643</v>
      </c>
      <c r="E334" s="148"/>
      <c r="F334" s="148"/>
    </row>
    <row r="335" spans="2:6" ht="18" customHeight="1" x14ac:dyDescent="0.3">
      <c r="B335" s="377"/>
      <c r="C335" s="370" t="s">
        <v>365</v>
      </c>
      <c r="D335" s="438"/>
      <c r="E335" s="148"/>
      <c r="F335" s="148"/>
    </row>
    <row r="336" spans="2:6" ht="18" customHeight="1" x14ac:dyDescent="0.3">
      <c r="B336" s="375">
        <v>28</v>
      </c>
      <c r="C336" s="362" t="s">
        <v>366</v>
      </c>
      <c r="D336" s="421">
        <v>3131949</v>
      </c>
      <c r="E336" s="148"/>
      <c r="F336" s="148"/>
    </row>
    <row r="337" spans="2:7" ht="18" customHeight="1" x14ac:dyDescent="0.3">
      <c r="B337" s="375">
        <v>29</v>
      </c>
      <c r="C337" s="362" t="s">
        <v>367</v>
      </c>
      <c r="D337" s="421">
        <v>-60140</v>
      </c>
      <c r="E337" s="148"/>
      <c r="F337" s="148"/>
    </row>
    <row r="338" spans="2:7" ht="18" customHeight="1" x14ac:dyDescent="0.3">
      <c r="B338" s="375">
        <v>30</v>
      </c>
      <c r="C338" s="363" t="s">
        <v>368</v>
      </c>
      <c r="D338" s="421"/>
      <c r="E338" s="148"/>
      <c r="F338" s="148"/>
    </row>
    <row r="339" spans="2:7" ht="18" customHeight="1" thickBot="1" x14ac:dyDescent="0.35">
      <c r="B339" s="376">
        <v>31</v>
      </c>
      <c r="C339" s="372" t="s">
        <v>369</v>
      </c>
      <c r="D339" s="432">
        <v>6228198.1485621519</v>
      </c>
      <c r="E339" s="148"/>
      <c r="F339" s="148"/>
    </row>
    <row r="340" spans="2:7" ht="18" customHeight="1" thickBot="1" x14ac:dyDescent="0.35">
      <c r="B340" s="344">
        <v>32</v>
      </c>
      <c r="C340" s="371" t="s">
        <v>403</v>
      </c>
      <c r="D340" s="427">
        <f>SUM(D336:D339)</f>
        <v>9300007.1485621519</v>
      </c>
      <c r="E340" s="148"/>
      <c r="F340" s="148"/>
    </row>
    <row r="341" spans="2:7" ht="18" customHeight="1" thickBot="1" x14ac:dyDescent="0.35">
      <c r="B341" s="344">
        <v>33</v>
      </c>
      <c r="C341" s="371" t="s">
        <v>371</v>
      </c>
      <c r="D341" s="427">
        <f>+D334+D340</f>
        <v>23226650.148562152</v>
      </c>
      <c r="E341" s="148"/>
      <c r="F341" s="148"/>
    </row>
    <row r="342" spans="2:7" x14ac:dyDescent="0.3">
      <c r="B342" s="184"/>
      <c r="C342" s="130"/>
      <c r="D342" s="156"/>
      <c r="E342" s="148"/>
      <c r="F342" s="148"/>
    </row>
    <row r="343" spans="2:7" x14ac:dyDescent="0.3">
      <c r="B343" s="930"/>
      <c r="C343" s="931"/>
      <c r="D343" s="931"/>
      <c r="E343" s="931"/>
      <c r="F343" s="931"/>
      <c r="G343" s="931"/>
    </row>
    <row r="344" spans="2:7" ht="13.8" thickBot="1" x14ac:dyDescent="0.35">
      <c r="B344" s="932"/>
      <c r="C344" s="932"/>
      <c r="D344" s="450"/>
      <c r="E344" s="119"/>
      <c r="F344" s="119"/>
      <c r="G344" s="119"/>
    </row>
    <row r="345" spans="2:7" ht="13.8" thickBot="1" x14ac:dyDescent="0.35">
      <c r="B345" s="933" t="s">
        <v>20</v>
      </c>
      <c r="C345" s="934"/>
      <c r="D345" s="451"/>
      <c r="E345" s="137"/>
      <c r="F345" s="137"/>
    </row>
    <row r="346" spans="2:7" ht="13.2" customHeight="1" x14ac:dyDescent="0.3">
      <c r="B346" s="914" t="s">
        <v>328</v>
      </c>
      <c r="C346" s="917" t="s">
        <v>329</v>
      </c>
      <c r="D346" s="925" t="s">
        <v>374</v>
      </c>
      <c r="E346" s="191"/>
      <c r="F346" s="191"/>
    </row>
    <row r="347" spans="2:7" x14ac:dyDescent="0.3">
      <c r="B347" s="915"/>
      <c r="C347" s="907"/>
      <c r="D347" s="926"/>
      <c r="E347" s="118"/>
      <c r="F347" s="118"/>
    </row>
    <row r="348" spans="2:7" ht="13.8" thickBot="1" x14ac:dyDescent="0.35">
      <c r="B348" s="916"/>
      <c r="C348" s="918"/>
      <c r="D348" s="927"/>
      <c r="E348" s="118"/>
      <c r="F348" s="118"/>
    </row>
    <row r="349" spans="2:7" ht="18" customHeight="1" x14ac:dyDescent="0.3">
      <c r="B349" s="414"/>
      <c r="C349" s="415" t="s">
        <v>334</v>
      </c>
      <c r="D349" s="416"/>
      <c r="E349" s="148"/>
      <c r="F349" s="148"/>
    </row>
    <row r="350" spans="2:7" ht="18" customHeight="1" x14ac:dyDescent="0.3">
      <c r="B350" s="417">
        <v>1</v>
      </c>
      <c r="C350" s="418" t="s">
        <v>335</v>
      </c>
      <c r="D350" s="419"/>
      <c r="E350" s="148"/>
      <c r="F350" s="148"/>
    </row>
    <row r="351" spans="2:7" ht="18" customHeight="1" x14ac:dyDescent="0.3">
      <c r="B351" s="417">
        <v>2</v>
      </c>
      <c r="C351" s="418" t="s">
        <v>336</v>
      </c>
      <c r="D351" s="420">
        <v>6358.3617999999997</v>
      </c>
      <c r="E351" s="148"/>
      <c r="F351" s="148"/>
    </row>
    <row r="352" spans="2:7" ht="18" customHeight="1" x14ac:dyDescent="0.3">
      <c r="B352" s="417">
        <v>3</v>
      </c>
      <c r="C352" s="418" t="s">
        <v>337</v>
      </c>
      <c r="D352" s="421"/>
      <c r="E352" s="148"/>
      <c r="F352" s="148"/>
    </row>
    <row r="353" spans="2:6" ht="18" customHeight="1" x14ac:dyDescent="0.3">
      <c r="B353" s="417">
        <v>4</v>
      </c>
      <c r="C353" s="418" t="s">
        <v>288</v>
      </c>
      <c r="D353" s="421">
        <v>60154.574985196537</v>
      </c>
      <c r="E353" s="148"/>
      <c r="F353" s="148"/>
    </row>
    <row r="354" spans="2:6" ht="18" customHeight="1" x14ac:dyDescent="0.3">
      <c r="B354" s="417">
        <v>5</v>
      </c>
      <c r="C354" s="418" t="s">
        <v>383</v>
      </c>
      <c r="D354" s="421">
        <v>208752.64726999996</v>
      </c>
      <c r="E354" s="148"/>
      <c r="F354" s="148"/>
    </row>
    <row r="355" spans="2:6" ht="18" customHeight="1" x14ac:dyDescent="0.3">
      <c r="B355" s="417">
        <v>6</v>
      </c>
      <c r="C355" s="418" t="s">
        <v>339</v>
      </c>
      <c r="D355" s="419"/>
      <c r="E355" s="148"/>
      <c r="F355" s="148"/>
    </row>
    <row r="356" spans="2:6" ht="18" customHeight="1" x14ac:dyDescent="0.3">
      <c r="B356" s="417">
        <v>7</v>
      </c>
      <c r="C356" s="418" t="s">
        <v>340</v>
      </c>
      <c r="D356" s="419"/>
      <c r="E356" s="148"/>
      <c r="F356" s="148"/>
    </row>
    <row r="357" spans="2:6" ht="18" customHeight="1" x14ac:dyDescent="0.3">
      <c r="B357" s="417"/>
      <c r="C357" s="418" t="s">
        <v>384</v>
      </c>
      <c r="D357" s="419"/>
      <c r="E357" s="148"/>
      <c r="F357" s="148"/>
    </row>
    <row r="358" spans="2:6" ht="18" customHeight="1" x14ac:dyDescent="0.3">
      <c r="B358" s="417"/>
      <c r="C358" s="418" t="s">
        <v>385</v>
      </c>
      <c r="D358" s="419"/>
      <c r="E358" s="148"/>
      <c r="F358" s="148"/>
    </row>
    <row r="359" spans="2:6" ht="18" customHeight="1" x14ac:dyDescent="0.3">
      <c r="B359" s="417">
        <v>8</v>
      </c>
      <c r="C359" s="418" t="s">
        <v>386</v>
      </c>
      <c r="D359" s="419"/>
      <c r="E359" s="148"/>
      <c r="F359" s="148"/>
    </row>
    <row r="360" spans="2:6" ht="18" customHeight="1" x14ac:dyDescent="0.3">
      <c r="B360" s="417"/>
      <c r="C360" s="418" t="s">
        <v>387</v>
      </c>
      <c r="D360" s="419"/>
      <c r="E360" s="148"/>
      <c r="F360" s="148"/>
    </row>
    <row r="361" spans="2:6" ht="18" customHeight="1" thickBot="1" x14ac:dyDescent="0.35">
      <c r="B361" s="422"/>
      <c r="C361" s="423" t="s">
        <v>388</v>
      </c>
      <c r="D361" s="424"/>
      <c r="E361" s="148"/>
      <c r="F361" s="148"/>
    </row>
    <row r="362" spans="2:6" ht="18" customHeight="1" thickBot="1" x14ac:dyDescent="0.35">
      <c r="B362" s="425">
        <v>9</v>
      </c>
      <c r="C362" s="426" t="s">
        <v>346</v>
      </c>
      <c r="D362" s="427">
        <f>SUM(D363:D366)</f>
        <v>5786017.0748178931</v>
      </c>
      <c r="E362" s="148"/>
      <c r="F362" s="148"/>
    </row>
    <row r="363" spans="2:6" ht="18" customHeight="1" x14ac:dyDescent="0.3">
      <c r="B363" s="428">
        <v>10</v>
      </c>
      <c r="C363" s="429" t="s">
        <v>347</v>
      </c>
      <c r="D363" s="430"/>
      <c r="E363" s="148"/>
      <c r="F363" s="148"/>
    </row>
    <row r="364" spans="2:6" ht="18" customHeight="1" x14ac:dyDescent="0.3">
      <c r="B364" s="417">
        <v>11</v>
      </c>
      <c r="C364" s="418" t="s">
        <v>348</v>
      </c>
      <c r="D364" s="421">
        <v>2874199.5657157525</v>
      </c>
      <c r="E364" s="148"/>
      <c r="F364" s="148"/>
    </row>
    <row r="365" spans="2:6" ht="18" customHeight="1" x14ac:dyDescent="0.3">
      <c r="B365" s="417">
        <v>12</v>
      </c>
      <c r="C365" s="418" t="s">
        <v>349</v>
      </c>
      <c r="D365" s="421">
        <v>2781520.2439621412</v>
      </c>
      <c r="E365" s="148"/>
      <c r="F365" s="148"/>
    </row>
    <row r="366" spans="2:6" ht="18" customHeight="1" x14ac:dyDescent="0.3">
      <c r="B366" s="417">
        <v>13</v>
      </c>
      <c r="C366" s="418" t="s">
        <v>350</v>
      </c>
      <c r="D366" s="421">
        <v>130297.26514</v>
      </c>
      <c r="E366" s="148"/>
      <c r="F366" s="148"/>
    </row>
    <row r="367" spans="2:6" ht="18" customHeight="1" x14ac:dyDescent="0.3">
      <c r="B367" s="417">
        <v>14</v>
      </c>
      <c r="C367" s="431" t="s">
        <v>351</v>
      </c>
      <c r="D367" s="421"/>
      <c r="E367" s="148"/>
      <c r="F367" s="148"/>
    </row>
    <row r="368" spans="2:6" ht="18" customHeight="1" x14ac:dyDescent="0.3">
      <c r="B368" s="417">
        <v>15</v>
      </c>
      <c r="C368" s="431" t="s">
        <v>352</v>
      </c>
      <c r="D368" s="421">
        <v>1003874.3395721538</v>
      </c>
      <c r="E368" s="148"/>
      <c r="F368" s="148"/>
    </row>
    <row r="369" spans="2:6" ht="18" customHeight="1" x14ac:dyDescent="0.3">
      <c r="B369" s="417">
        <v>16</v>
      </c>
      <c r="C369" s="431" t="s">
        <v>353</v>
      </c>
      <c r="D369" s="421">
        <v>1923778.7157417492</v>
      </c>
      <c r="E369" s="148"/>
      <c r="F369" s="148"/>
    </row>
    <row r="370" spans="2:6" ht="18" customHeight="1" x14ac:dyDescent="0.3">
      <c r="B370" s="417">
        <v>17</v>
      </c>
      <c r="C370" s="418" t="s">
        <v>380</v>
      </c>
      <c r="D370" s="421">
        <v>195013.76421188234</v>
      </c>
      <c r="E370" s="148"/>
      <c r="F370" s="148"/>
    </row>
    <row r="371" spans="2:6" ht="18" customHeight="1" x14ac:dyDescent="0.3">
      <c r="B371" s="417">
        <v>18</v>
      </c>
      <c r="C371" s="418" t="s">
        <v>381</v>
      </c>
      <c r="D371" s="421">
        <v>208471.30037000001</v>
      </c>
      <c r="E371" s="148"/>
      <c r="F371" s="148"/>
    </row>
    <row r="372" spans="2:6" ht="18" customHeight="1" thickBot="1" x14ac:dyDescent="0.35">
      <c r="B372" s="422">
        <v>19</v>
      </c>
      <c r="C372" s="423" t="s">
        <v>382</v>
      </c>
      <c r="D372" s="432">
        <v>180262.92436000006</v>
      </c>
      <c r="E372" s="148"/>
      <c r="F372" s="148"/>
    </row>
    <row r="373" spans="2:6" ht="18" customHeight="1" thickBot="1" x14ac:dyDescent="0.35">
      <c r="B373" s="425">
        <v>20</v>
      </c>
      <c r="C373" s="433" t="s">
        <v>401</v>
      </c>
      <c r="D373" s="427">
        <f>+SUM(D350:D355)+D357+D358+D360+D361+D362+SUM(D367:D372)</f>
        <v>9572683.7031288743</v>
      </c>
      <c r="E373" s="148"/>
      <c r="F373" s="148"/>
    </row>
    <row r="374" spans="2:6" ht="18" customHeight="1" x14ac:dyDescent="0.3">
      <c r="B374" s="428"/>
      <c r="C374" s="434" t="s">
        <v>356</v>
      </c>
      <c r="D374" s="435"/>
      <c r="E374" s="148"/>
      <c r="F374" s="148"/>
    </row>
    <row r="375" spans="2:6" ht="18" customHeight="1" x14ac:dyDescent="0.3">
      <c r="B375" s="417"/>
      <c r="C375" s="436" t="s">
        <v>357</v>
      </c>
      <c r="D375" s="419"/>
      <c r="E375" s="148"/>
      <c r="F375" s="148"/>
    </row>
    <row r="376" spans="2:6" ht="18" customHeight="1" x14ac:dyDescent="0.3">
      <c r="B376" s="417">
        <v>21</v>
      </c>
      <c r="C376" s="418" t="s">
        <v>358</v>
      </c>
      <c r="D376" s="421">
        <v>4694303.2895</v>
      </c>
      <c r="E376" s="148"/>
      <c r="F376" s="148"/>
    </row>
    <row r="377" spans="2:6" ht="18" customHeight="1" x14ac:dyDescent="0.3">
      <c r="B377" s="417">
        <v>22</v>
      </c>
      <c r="C377" s="431" t="s">
        <v>359</v>
      </c>
      <c r="D377" s="421">
        <v>141733.40875999999</v>
      </c>
      <c r="E377" s="148"/>
      <c r="F377" s="148"/>
    </row>
    <row r="378" spans="2:6" ht="18" customHeight="1" x14ac:dyDescent="0.3">
      <c r="B378" s="417">
        <v>23</v>
      </c>
      <c r="C378" s="431" t="s">
        <v>360</v>
      </c>
      <c r="D378" s="421">
        <v>394704.30841828731</v>
      </c>
      <c r="E378" s="148"/>
      <c r="F378" s="148"/>
    </row>
    <row r="379" spans="2:6" ht="18" customHeight="1" x14ac:dyDescent="0.3">
      <c r="B379" s="417">
        <v>24</v>
      </c>
      <c r="C379" s="431" t="s">
        <v>361</v>
      </c>
      <c r="D379" s="421"/>
      <c r="E379" s="148"/>
      <c r="F379" s="148"/>
    </row>
    <row r="380" spans="2:6" ht="18" customHeight="1" x14ac:dyDescent="0.3">
      <c r="B380" s="417">
        <v>25</v>
      </c>
      <c r="C380" s="418" t="s">
        <v>362</v>
      </c>
      <c r="D380" s="421"/>
      <c r="E380" s="148"/>
      <c r="F380" s="148"/>
    </row>
    <row r="381" spans="2:6" ht="18" customHeight="1" thickBot="1" x14ac:dyDescent="0.35">
      <c r="B381" s="422">
        <v>26</v>
      </c>
      <c r="C381" s="437" t="s">
        <v>363</v>
      </c>
      <c r="D381" s="432">
        <v>1702922.3447399999</v>
      </c>
      <c r="E381" s="148"/>
      <c r="F381" s="148"/>
    </row>
    <row r="382" spans="2:6" ht="18" customHeight="1" thickBot="1" x14ac:dyDescent="0.35">
      <c r="B382" s="425">
        <v>27</v>
      </c>
      <c r="C382" s="433" t="s">
        <v>402</v>
      </c>
      <c r="D382" s="427">
        <f>SUM(D376:D381)</f>
        <v>6933663.3514182866</v>
      </c>
      <c r="E382" s="148"/>
      <c r="F382" s="148"/>
    </row>
    <row r="383" spans="2:6" ht="18" customHeight="1" x14ac:dyDescent="0.3">
      <c r="B383" s="428"/>
      <c r="C383" s="434" t="s">
        <v>377</v>
      </c>
      <c r="D383" s="438"/>
      <c r="E383" s="148"/>
      <c r="F383" s="148"/>
    </row>
    <row r="384" spans="2:6" ht="18" customHeight="1" x14ac:dyDescent="0.3">
      <c r="B384" s="417">
        <v>28</v>
      </c>
      <c r="C384" s="418" t="s">
        <v>378</v>
      </c>
      <c r="D384" s="421">
        <v>1150000</v>
      </c>
      <c r="E384" s="148"/>
      <c r="F384" s="148"/>
    </row>
    <row r="385" spans="2:7" ht="18" customHeight="1" x14ac:dyDescent="0.3">
      <c r="B385" s="417">
        <v>29</v>
      </c>
      <c r="C385" s="418" t="s">
        <v>367</v>
      </c>
      <c r="D385" s="421">
        <v>67408.98281999999</v>
      </c>
      <c r="E385" s="148"/>
      <c r="F385" s="148"/>
    </row>
    <row r="386" spans="2:7" ht="18" customHeight="1" x14ac:dyDescent="0.3">
      <c r="B386" s="417">
        <v>30</v>
      </c>
      <c r="C386" s="431" t="s">
        <v>368</v>
      </c>
      <c r="D386" s="421">
        <v>0</v>
      </c>
      <c r="E386" s="148"/>
      <c r="F386" s="148"/>
    </row>
    <row r="387" spans="2:7" ht="18" customHeight="1" thickBot="1" x14ac:dyDescent="0.35">
      <c r="B387" s="422">
        <v>31</v>
      </c>
      <c r="C387" s="437" t="s">
        <v>369</v>
      </c>
      <c r="D387" s="432">
        <v>1421611.7519099999</v>
      </c>
      <c r="E387" s="148"/>
      <c r="F387" s="148"/>
    </row>
    <row r="388" spans="2:7" ht="18" customHeight="1" thickBot="1" x14ac:dyDescent="0.35">
      <c r="B388" s="425">
        <v>32</v>
      </c>
      <c r="C388" s="433" t="s">
        <v>403</v>
      </c>
      <c r="D388" s="427">
        <f>SUM(D384:D387)</f>
        <v>2639020.7347299997</v>
      </c>
      <c r="E388" s="148"/>
      <c r="F388" s="148"/>
    </row>
    <row r="389" spans="2:7" ht="18" customHeight="1" thickBot="1" x14ac:dyDescent="0.35">
      <c r="B389" s="425">
        <v>33</v>
      </c>
      <c r="C389" s="433" t="s">
        <v>371</v>
      </c>
      <c r="D389" s="427">
        <f>+D384+D385+D387+D382</f>
        <v>9572684.0861482862</v>
      </c>
      <c r="E389" s="148"/>
      <c r="F389" s="148"/>
    </row>
    <row r="390" spans="2:7" x14ac:dyDescent="0.3">
      <c r="B390" s="191"/>
      <c r="C390" s="117"/>
      <c r="D390" s="156"/>
      <c r="E390" s="148"/>
      <c r="F390" s="148"/>
    </row>
    <row r="391" spans="2:7" x14ac:dyDescent="0.3">
      <c r="B391" s="930"/>
      <c r="C391" s="931"/>
      <c r="D391" s="931"/>
      <c r="E391" s="931"/>
      <c r="F391" s="931"/>
      <c r="G391" s="931"/>
    </row>
    <row r="392" spans="2:7" ht="13.8" thickBot="1" x14ac:dyDescent="0.35">
      <c r="B392" s="932"/>
      <c r="C392" s="932"/>
      <c r="D392" s="450"/>
      <c r="E392" s="119"/>
      <c r="F392" s="119"/>
      <c r="G392" s="119"/>
    </row>
    <row r="393" spans="2:7" ht="13.8" thickBot="1" x14ac:dyDescent="0.35">
      <c r="B393" s="933" t="s">
        <v>22</v>
      </c>
      <c r="C393" s="934"/>
      <c r="D393" s="451"/>
      <c r="E393" s="137"/>
      <c r="F393" s="137"/>
    </row>
    <row r="394" spans="2:7" ht="13.2" customHeight="1" x14ac:dyDescent="0.3">
      <c r="B394" s="914" t="s">
        <v>328</v>
      </c>
      <c r="C394" s="917" t="s">
        <v>329</v>
      </c>
      <c r="D394" s="925" t="s">
        <v>374</v>
      </c>
      <c r="E394" s="191"/>
      <c r="F394" s="191"/>
    </row>
    <row r="395" spans="2:7" x14ac:dyDescent="0.3">
      <c r="B395" s="915"/>
      <c r="C395" s="907"/>
      <c r="D395" s="926"/>
      <c r="E395" s="118"/>
      <c r="F395" s="118"/>
    </row>
    <row r="396" spans="2:7" ht="13.8" thickBot="1" x14ac:dyDescent="0.35">
      <c r="B396" s="916"/>
      <c r="C396" s="918"/>
      <c r="D396" s="927"/>
      <c r="E396" s="118"/>
      <c r="F396" s="118"/>
    </row>
    <row r="397" spans="2:7" ht="18" customHeight="1" x14ac:dyDescent="0.3">
      <c r="B397" s="373"/>
      <c r="C397" s="374" t="s">
        <v>334</v>
      </c>
      <c r="D397" s="416"/>
      <c r="E397" s="148"/>
      <c r="F397" s="148"/>
    </row>
    <row r="398" spans="2:7" ht="18" customHeight="1" x14ac:dyDescent="0.3">
      <c r="B398" s="375">
        <v>1</v>
      </c>
      <c r="C398" s="362" t="s">
        <v>335</v>
      </c>
      <c r="D398" s="419"/>
      <c r="E398" s="148"/>
      <c r="F398" s="148"/>
    </row>
    <row r="399" spans="2:7" ht="18" customHeight="1" x14ac:dyDescent="0.3">
      <c r="B399" s="375">
        <v>2</v>
      </c>
      <c r="C399" s="362" t="s">
        <v>336</v>
      </c>
      <c r="D399" s="420">
        <v>11940.036300000012</v>
      </c>
      <c r="E399" s="148"/>
      <c r="F399" s="148"/>
    </row>
    <row r="400" spans="2:7" ht="18" customHeight="1" x14ac:dyDescent="0.3">
      <c r="B400" s="375">
        <v>3</v>
      </c>
      <c r="C400" s="362" t="s">
        <v>337</v>
      </c>
      <c r="D400" s="421"/>
      <c r="E400" s="148"/>
      <c r="F400" s="148"/>
    </row>
    <row r="401" spans="2:6" ht="18" customHeight="1" x14ac:dyDescent="0.3">
      <c r="B401" s="375">
        <v>4</v>
      </c>
      <c r="C401" s="362" t="s">
        <v>288</v>
      </c>
      <c r="D401" s="421">
        <v>133396.72094</v>
      </c>
      <c r="E401" s="148"/>
      <c r="F401" s="148"/>
    </row>
    <row r="402" spans="2:6" ht="18" customHeight="1" x14ac:dyDescent="0.3">
      <c r="B402" s="375">
        <v>5</v>
      </c>
      <c r="C402" s="362" t="s">
        <v>383</v>
      </c>
      <c r="D402" s="421">
        <v>215881.01779999991</v>
      </c>
      <c r="E402" s="148"/>
      <c r="F402" s="148"/>
    </row>
    <row r="403" spans="2:6" ht="18" customHeight="1" x14ac:dyDescent="0.3">
      <c r="B403" s="375">
        <v>6</v>
      </c>
      <c r="C403" s="362" t="s">
        <v>339</v>
      </c>
      <c r="D403" s="419"/>
      <c r="E403" s="148"/>
      <c r="F403" s="148"/>
    </row>
    <row r="404" spans="2:6" ht="18" customHeight="1" x14ac:dyDescent="0.3">
      <c r="B404" s="375">
        <v>7</v>
      </c>
      <c r="C404" s="362" t="s">
        <v>340</v>
      </c>
      <c r="D404" s="419"/>
      <c r="E404" s="148"/>
      <c r="F404" s="148"/>
    </row>
    <row r="405" spans="2:6" ht="18" customHeight="1" x14ac:dyDescent="0.3">
      <c r="B405" s="375"/>
      <c r="C405" s="362" t="s">
        <v>384</v>
      </c>
      <c r="D405" s="419"/>
      <c r="E405" s="148"/>
      <c r="F405" s="148"/>
    </row>
    <row r="406" spans="2:6" ht="18" customHeight="1" x14ac:dyDescent="0.3">
      <c r="B406" s="375"/>
      <c r="C406" s="362" t="s">
        <v>385</v>
      </c>
      <c r="D406" s="419"/>
      <c r="E406" s="148"/>
      <c r="F406" s="148"/>
    </row>
    <row r="407" spans="2:6" ht="18" customHeight="1" x14ac:dyDescent="0.3">
      <c r="B407" s="375">
        <v>8</v>
      </c>
      <c r="C407" s="362" t="s">
        <v>386</v>
      </c>
      <c r="D407" s="419">
        <v>28367.174999999999</v>
      </c>
      <c r="E407" s="148"/>
      <c r="F407" s="148"/>
    </row>
    <row r="408" spans="2:6" ht="18" customHeight="1" x14ac:dyDescent="0.3">
      <c r="B408" s="375"/>
      <c r="C408" s="362" t="s">
        <v>387</v>
      </c>
      <c r="D408" s="419"/>
      <c r="E408" s="148"/>
      <c r="F408" s="148"/>
    </row>
    <row r="409" spans="2:6" ht="18" customHeight="1" thickBot="1" x14ac:dyDescent="0.35">
      <c r="B409" s="376"/>
      <c r="C409" s="366" t="s">
        <v>388</v>
      </c>
      <c r="D409" s="419">
        <v>28367.174999999999</v>
      </c>
      <c r="E409" s="148"/>
      <c r="F409" s="148"/>
    </row>
    <row r="410" spans="2:6" ht="18" customHeight="1" thickBot="1" x14ac:dyDescent="0.35">
      <c r="B410" s="344">
        <v>9</v>
      </c>
      <c r="C410" s="369" t="s">
        <v>346</v>
      </c>
      <c r="D410" s="427">
        <f>SUM(D411:D414)</f>
        <v>12918968.278470002</v>
      </c>
      <c r="E410" s="148"/>
      <c r="F410" s="148"/>
    </row>
    <row r="411" spans="2:6" ht="18" customHeight="1" x14ac:dyDescent="0.3">
      <c r="B411" s="377">
        <v>10</v>
      </c>
      <c r="C411" s="367" t="s">
        <v>347</v>
      </c>
      <c r="D411" s="430"/>
      <c r="E411" s="148"/>
      <c r="F411" s="148"/>
    </row>
    <row r="412" spans="2:6" ht="18" customHeight="1" x14ac:dyDescent="0.3">
      <c r="B412" s="375">
        <v>11</v>
      </c>
      <c r="C412" s="362" t="s">
        <v>348</v>
      </c>
      <c r="D412" s="421">
        <v>3326919.1880999999</v>
      </c>
      <c r="E412" s="148"/>
      <c r="F412" s="148"/>
    </row>
    <row r="413" spans="2:6" ht="18" customHeight="1" x14ac:dyDescent="0.3">
      <c r="B413" s="375">
        <v>12</v>
      </c>
      <c r="C413" s="362" t="s">
        <v>349</v>
      </c>
      <c r="D413" s="421">
        <v>9541980.1449700017</v>
      </c>
      <c r="E413" s="148"/>
      <c r="F413" s="148"/>
    </row>
    <row r="414" spans="2:6" ht="18" customHeight="1" x14ac:dyDescent="0.3">
      <c r="B414" s="375">
        <v>13</v>
      </c>
      <c r="C414" s="362" t="s">
        <v>350</v>
      </c>
      <c r="D414" s="421">
        <v>50068.945399999975</v>
      </c>
      <c r="E414" s="148"/>
      <c r="F414" s="148"/>
    </row>
    <row r="415" spans="2:6" ht="18" customHeight="1" x14ac:dyDescent="0.3">
      <c r="B415" s="375">
        <v>14</v>
      </c>
      <c r="C415" s="363" t="s">
        <v>351</v>
      </c>
      <c r="D415" s="421"/>
      <c r="E415" s="148"/>
      <c r="F415" s="148"/>
    </row>
    <row r="416" spans="2:6" ht="18" customHeight="1" x14ac:dyDescent="0.3">
      <c r="B416" s="375">
        <v>15</v>
      </c>
      <c r="C416" s="363" t="s">
        <v>352</v>
      </c>
      <c r="D416" s="421">
        <v>1357586.18</v>
      </c>
      <c r="E416" s="148"/>
      <c r="F416" s="148"/>
    </row>
    <row r="417" spans="2:6" ht="18" customHeight="1" x14ac:dyDescent="0.3">
      <c r="B417" s="375">
        <v>16</v>
      </c>
      <c r="C417" s="363" t="s">
        <v>353</v>
      </c>
      <c r="D417" s="421">
        <v>2068928.2443400002</v>
      </c>
      <c r="E417" s="148"/>
      <c r="F417" s="148"/>
    </row>
    <row r="418" spans="2:6" ht="18" customHeight="1" x14ac:dyDescent="0.3">
      <c r="B418" s="375">
        <v>17</v>
      </c>
      <c r="C418" s="362" t="s">
        <v>380</v>
      </c>
      <c r="D418" s="421">
        <v>712907.54914573883</v>
      </c>
      <c r="E418" s="148"/>
      <c r="F418" s="148"/>
    </row>
    <row r="419" spans="2:6" ht="18" customHeight="1" x14ac:dyDescent="0.3">
      <c r="B419" s="375">
        <v>18</v>
      </c>
      <c r="C419" s="362" t="s">
        <v>381</v>
      </c>
      <c r="D419" s="421">
        <v>0</v>
      </c>
      <c r="E419" s="148"/>
      <c r="F419" s="148"/>
    </row>
    <row r="420" spans="2:6" ht="18" customHeight="1" thickBot="1" x14ac:dyDescent="0.35">
      <c r="B420" s="376">
        <v>19</v>
      </c>
      <c r="C420" s="366" t="s">
        <v>382</v>
      </c>
      <c r="D420" s="432">
        <v>823869.11442999658</v>
      </c>
      <c r="E420" s="148"/>
      <c r="F420" s="148"/>
    </row>
    <row r="421" spans="2:6" ht="18" customHeight="1" thickBot="1" x14ac:dyDescent="0.35">
      <c r="B421" s="344">
        <v>20</v>
      </c>
      <c r="C421" s="371" t="s">
        <v>401</v>
      </c>
      <c r="D421" s="427">
        <f>+SUM(D398:D403)+D405+D406+D408+D409+D410+SUM(D415:D420)</f>
        <v>18271844.316425737</v>
      </c>
      <c r="E421" s="148"/>
      <c r="F421" s="148"/>
    </row>
    <row r="422" spans="2:6" ht="18" customHeight="1" x14ac:dyDescent="0.3">
      <c r="B422" s="377"/>
      <c r="C422" s="370" t="s">
        <v>356</v>
      </c>
      <c r="D422" s="435"/>
      <c r="E422" s="148"/>
      <c r="F422" s="148"/>
    </row>
    <row r="423" spans="2:6" ht="18" customHeight="1" x14ac:dyDescent="0.3">
      <c r="B423" s="375"/>
      <c r="C423" s="364" t="s">
        <v>357</v>
      </c>
      <c r="D423" s="419"/>
      <c r="E423" s="148"/>
      <c r="F423" s="148"/>
    </row>
    <row r="424" spans="2:6" ht="18" customHeight="1" x14ac:dyDescent="0.3">
      <c r="B424" s="375">
        <v>21</v>
      </c>
      <c r="C424" s="362" t="s">
        <v>358</v>
      </c>
      <c r="D424" s="421">
        <v>8515097.2506400272</v>
      </c>
      <c r="E424" s="148"/>
      <c r="F424" s="148"/>
    </row>
    <row r="425" spans="2:6" ht="18" customHeight="1" x14ac:dyDescent="0.3">
      <c r="B425" s="375">
        <v>22</v>
      </c>
      <c r="C425" s="363" t="s">
        <v>359</v>
      </c>
      <c r="D425" s="421">
        <v>57727.148999999998</v>
      </c>
      <c r="E425" s="148"/>
      <c r="F425" s="148"/>
    </row>
    <row r="426" spans="2:6" ht="18" customHeight="1" x14ac:dyDescent="0.3">
      <c r="B426" s="375">
        <v>23</v>
      </c>
      <c r="C426" s="363" t="s">
        <v>360</v>
      </c>
      <c r="D426" s="421">
        <v>1155538.0541100015</v>
      </c>
      <c r="E426" s="148"/>
      <c r="F426" s="148"/>
    </row>
    <row r="427" spans="2:6" ht="18" customHeight="1" x14ac:dyDescent="0.3">
      <c r="B427" s="375">
        <v>24</v>
      </c>
      <c r="C427" s="363" t="s">
        <v>361</v>
      </c>
      <c r="D427" s="421">
        <v>0</v>
      </c>
      <c r="E427" s="148"/>
      <c r="F427" s="148"/>
    </row>
    <row r="428" spans="2:6" ht="18" customHeight="1" x14ac:dyDescent="0.3">
      <c r="B428" s="375">
        <v>25</v>
      </c>
      <c r="C428" s="362" t="s">
        <v>362</v>
      </c>
      <c r="D428" s="421">
        <v>141634.76752000005</v>
      </c>
      <c r="E428" s="148"/>
      <c r="F428" s="148"/>
    </row>
    <row r="429" spans="2:6" ht="18" customHeight="1" thickBot="1" x14ac:dyDescent="0.35">
      <c r="B429" s="376">
        <v>26</v>
      </c>
      <c r="C429" s="372" t="s">
        <v>363</v>
      </c>
      <c r="D429" s="432">
        <v>2280254.2165399962</v>
      </c>
      <c r="E429" s="148"/>
      <c r="F429" s="148"/>
    </row>
    <row r="430" spans="2:6" ht="18" customHeight="1" thickBot="1" x14ac:dyDescent="0.35">
      <c r="B430" s="344">
        <v>27</v>
      </c>
      <c r="C430" s="371" t="s">
        <v>402</v>
      </c>
      <c r="D430" s="427">
        <f>SUM(D424:D429)</f>
        <v>12150251.437810024</v>
      </c>
      <c r="E430" s="148"/>
      <c r="F430" s="148"/>
    </row>
    <row r="431" spans="2:6" ht="18" customHeight="1" x14ac:dyDescent="0.3">
      <c r="B431" s="377"/>
      <c r="C431" s="370" t="s">
        <v>377</v>
      </c>
      <c r="D431" s="438"/>
      <c r="E431" s="148"/>
      <c r="F431" s="148"/>
    </row>
    <row r="432" spans="2:6" ht="18" customHeight="1" x14ac:dyDescent="0.3">
      <c r="B432" s="375">
        <v>28</v>
      </c>
      <c r="C432" s="362" t="s">
        <v>378</v>
      </c>
      <c r="D432" s="421">
        <v>800000</v>
      </c>
      <c r="E432" s="167"/>
      <c r="F432" s="167"/>
    </row>
    <row r="433" spans="2:7" ht="18" customHeight="1" x14ac:dyDescent="0.3">
      <c r="B433" s="375">
        <v>29</v>
      </c>
      <c r="C433" s="362" t="s">
        <v>367</v>
      </c>
      <c r="D433" s="421">
        <v>248462.02851000012</v>
      </c>
      <c r="E433" s="148"/>
      <c r="F433" s="148"/>
    </row>
    <row r="434" spans="2:7" ht="18" customHeight="1" x14ac:dyDescent="0.3">
      <c r="B434" s="375">
        <v>30</v>
      </c>
      <c r="C434" s="363" t="s">
        <v>368</v>
      </c>
      <c r="D434" s="421"/>
      <c r="E434" s="148"/>
      <c r="F434" s="148"/>
    </row>
    <row r="435" spans="2:7" ht="18" customHeight="1" thickBot="1" x14ac:dyDescent="0.35">
      <c r="B435" s="376">
        <v>31</v>
      </c>
      <c r="C435" s="372" t="s">
        <v>369</v>
      </c>
      <c r="D435" s="432">
        <v>5073130.6652299855</v>
      </c>
      <c r="E435" s="148"/>
      <c r="F435" s="148"/>
    </row>
    <row r="436" spans="2:7" ht="18" customHeight="1" thickBot="1" x14ac:dyDescent="0.35">
      <c r="B436" s="344">
        <v>32</v>
      </c>
      <c r="C436" s="371" t="s">
        <v>403</v>
      </c>
      <c r="D436" s="427">
        <f>SUM(D432:D435)</f>
        <v>6121592.693739986</v>
      </c>
      <c r="E436" s="148"/>
      <c r="F436" s="148"/>
    </row>
    <row r="437" spans="2:7" ht="18" customHeight="1" thickBot="1" x14ac:dyDescent="0.35">
      <c r="B437" s="344">
        <v>33</v>
      </c>
      <c r="C437" s="371" t="s">
        <v>371</v>
      </c>
      <c r="D437" s="427">
        <f>+D430+D436</f>
        <v>18271844.13155001</v>
      </c>
      <c r="E437" s="148"/>
      <c r="F437" s="148"/>
    </row>
    <row r="438" spans="2:7" x14ac:dyDescent="0.3">
      <c r="B438" s="191"/>
      <c r="C438" s="117"/>
      <c r="D438" s="156"/>
      <c r="E438" s="148"/>
      <c r="F438" s="148"/>
    </row>
    <row r="439" spans="2:7" x14ac:dyDescent="0.3">
      <c r="B439" s="930"/>
      <c r="C439" s="931"/>
      <c r="D439" s="931"/>
      <c r="E439" s="931"/>
      <c r="F439" s="931"/>
      <c r="G439" s="931"/>
    </row>
    <row r="440" spans="2:7" ht="13.8" thickBot="1" x14ac:dyDescent="0.35">
      <c r="B440" s="932"/>
      <c r="C440" s="932"/>
      <c r="D440" s="450"/>
      <c r="E440" s="119"/>
      <c r="F440" s="119"/>
      <c r="G440" s="119"/>
    </row>
    <row r="441" spans="2:7" ht="13.8" thickBot="1" x14ac:dyDescent="0.35">
      <c r="B441" s="933" t="s">
        <v>24</v>
      </c>
      <c r="C441" s="934"/>
      <c r="D441" s="451"/>
      <c r="E441" s="137"/>
      <c r="F441" s="137"/>
    </row>
    <row r="442" spans="2:7" ht="13.2" customHeight="1" x14ac:dyDescent="0.3">
      <c r="B442" s="914" t="s">
        <v>328</v>
      </c>
      <c r="C442" s="917" t="s">
        <v>329</v>
      </c>
      <c r="D442" s="925" t="s">
        <v>374</v>
      </c>
      <c r="E442" s="191"/>
      <c r="F442" s="191"/>
    </row>
    <row r="443" spans="2:7" x14ac:dyDescent="0.3">
      <c r="B443" s="915"/>
      <c r="C443" s="907"/>
      <c r="D443" s="926"/>
      <c r="E443" s="118"/>
      <c r="F443" s="118"/>
    </row>
    <row r="444" spans="2:7" ht="13.8" thickBot="1" x14ac:dyDescent="0.35">
      <c r="B444" s="916"/>
      <c r="C444" s="918"/>
      <c r="D444" s="927"/>
      <c r="E444" s="118"/>
      <c r="F444" s="118"/>
    </row>
    <row r="445" spans="2:7" ht="18" customHeight="1" x14ac:dyDescent="0.3">
      <c r="B445" s="414"/>
      <c r="C445" s="415" t="s">
        <v>334</v>
      </c>
      <c r="D445" s="416"/>
      <c r="E445" s="148"/>
      <c r="F445" s="148"/>
    </row>
    <row r="446" spans="2:7" ht="18" customHeight="1" x14ac:dyDescent="0.3">
      <c r="B446" s="417">
        <v>1</v>
      </c>
      <c r="C446" s="418" t="s">
        <v>335</v>
      </c>
      <c r="D446" s="419"/>
      <c r="E446" s="148"/>
      <c r="F446" s="148"/>
    </row>
    <row r="447" spans="2:7" ht="18" customHeight="1" x14ac:dyDescent="0.3">
      <c r="B447" s="417">
        <v>2</v>
      </c>
      <c r="C447" s="418" t="s">
        <v>336</v>
      </c>
      <c r="D447" s="420"/>
      <c r="E447" s="148"/>
      <c r="F447" s="148"/>
    </row>
    <row r="448" spans="2:7" ht="18" customHeight="1" x14ac:dyDescent="0.3">
      <c r="B448" s="417">
        <v>3</v>
      </c>
      <c r="C448" s="418" t="s">
        <v>337</v>
      </c>
      <c r="D448" s="421"/>
      <c r="E448" s="148"/>
      <c r="F448" s="148"/>
    </row>
    <row r="449" spans="2:6" ht="18" customHeight="1" x14ac:dyDescent="0.3">
      <c r="B449" s="417">
        <v>4</v>
      </c>
      <c r="C449" s="418" t="s">
        <v>288</v>
      </c>
      <c r="D449" s="421"/>
      <c r="E449" s="148"/>
      <c r="F449" s="148"/>
    </row>
    <row r="450" spans="2:6" ht="18" customHeight="1" x14ac:dyDescent="0.3">
      <c r="B450" s="417">
        <v>5</v>
      </c>
      <c r="C450" s="418" t="s">
        <v>383</v>
      </c>
      <c r="D450" s="421">
        <v>40777.134899999997</v>
      </c>
      <c r="E450" s="148"/>
      <c r="F450" s="148"/>
    </row>
    <row r="451" spans="2:6" ht="18" customHeight="1" x14ac:dyDescent="0.3">
      <c r="B451" s="417">
        <v>6</v>
      </c>
      <c r="C451" s="418" t="s">
        <v>339</v>
      </c>
      <c r="D451" s="419"/>
      <c r="E451" s="148"/>
      <c r="F451" s="148"/>
    </row>
    <row r="452" spans="2:6" ht="18" customHeight="1" x14ac:dyDescent="0.3">
      <c r="B452" s="417">
        <v>7</v>
      </c>
      <c r="C452" s="418" t="s">
        <v>340</v>
      </c>
      <c r="D452" s="419"/>
      <c r="E452" s="148"/>
      <c r="F452" s="148"/>
    </row>
    <row r="453" spans="2:6" ht="18" customHeight="1" x14ac:dyDescent="0.3">
      <c r="B453" s="417"/>
      <c r="C453" s="418" t="s">
        <v>384</v>
      </c>
      <c r="D453" s="419"/>
      <c r="E453" s="148"/>
      <c r="F453" s="148"/>
    </row>
    <row r="454" spans="2:6" ht="18" customHeight="1" x14ac:dyDescent="0.3">
      <c r="B454" s="417"/>
      <c r="C454" s="418" t="s">
        <v>385</v>
      </c>
      <c r="D454" s="419"/>
      <c r="E454" s="148"/>
      <c r="F454" s="148"/>
    </row>
    <row r="455" spans="2:6" ht="18" customHeight="1" x14ac:dyDescent="0.3">
      <c r="B455" s="417">
        <v>8</v>
      </c>
      <c r="C455" s="418" t="s">
        <v>386</v>
      </c>
      <c r="D455" s="419"/>
      <c r="E455" s="148"/>
      <c r="F455" s="148"/>
    </row>
    <row r="456" spans="2:6" ht="18" customHeight="1" x14ac:dyDescent="0.3">
      <c r="B456" s="417"/>
      <c r="C456" s="418" t="s">
        <v>387</v>
      </c>
      <c r="D456" s="419"/>
      <c r="E456" s="148"/>
      <c r="F456" s="148"/>
    </row>
    <row r="457" spans="2:6" ht="18" customHeight="1" thickBot="1" x14ac:dyDescent="0.35">
      <c r="B457" s="422"/>
      <c r="C457" s="423" t="s">
        <v>388</v>
      </c>
      <c r="D457" s="424"/>
      <c r="E457" s="148"/>
      <c r="F457" s="148"/>
    </row>
    <row r="458" spans="2:6" ht="18" customHeight="1" thickBot="1" x14ac:dyDescent="0.35">
      <c r="B458" s="425">
        <v>9</v>
      </c>
      <c r="C458" s="426" t="s">
        <v>346</v>
      </c>
      <c r="D458" s="427">
        <f>SUM(D459:D462)</f>
        <v>1348032.8518600003</v>
      </c>
      <c r="E458" s="148"/>
      <c r="F458" s="148"/>
    </row>
    <row r="459" spans="2:6" ht="18" customHeight="1" x14ac:dyDescent="0.3">
      <c r="B459" s="428">
        <v>10</v>
      </c>
      <c r="C459" s="429" t="s">
        <v>347</v>
      </c>
      <c r="D459" s="430">
        <v>1126889.5485900003</v>
      </c>
      <c r="E459" s="148"/>
      <c r="F459" s="148"/>
    </row>
    <row r="460" spans="2:6" ht="18" customHeight="1" x14ac:dyDescent="0.3">
      <c r="B460" s="417">
        <v>11</v>
      </c>
      <c r="C460" s="418" t="s">
        <v>348</v>
      </c>
      <c r="D460" s="421">
        <v>199366.63854999997</v>
      </c>
      <c r="E460" s="148"/>
      <c r="F460" s="148"/>
    </row>
    <row r="461" spans="2:6" ht="18" customHeight="1" x14ac:dyDescent="0.3">
      <c r="B461" s="417">
        <v>12</v>
      </c>
      <c r="C461" s="418" t="s">
        <v>349</v>
      </c>
      <c r="D461" s="421">
        <v>13216.72082</v>
      </c>
      <c r="E461" s="148"/>
      <c r="F461" s="148"/>
    </row>
    <row r="462" spans="2:6" ht="18" customHeight="1" x14ac:dyDescent="0.3">
      <c r="B462" s="417">
        <v>13</v>
      </c>
      <c r="C462" s="418" t="s">
        <v>350</v>
      </c>
      <c r="D462" s="421">
        <v>8559.9439000000002</v>
      </c>
      <c r="E462" s="148"/>
      <c r="F462" s="148"/>
    </row>
    <row r="463" spans="2:6" ht="18" customHeight="1" x14ac:dyDescent="0.3">
      <c r="B463" s="417">
        <v>14</v>
      </c>
      <c r="C463" s="431" t="s">
        <v>351</v>
      </c>
      <c r="D463" s="421"/>
      <c r="E463" s="148"/>
      <c r="F463" s="148"/>
    </row>
    <row r="464" spans="2:6" ht="18" customHeight="1" x14ac:dyDescent="0.3">
      <c r="B464" s="417">
        <v>15</v>
      </c>
      <c r="C464" s="431" t="s">
        <v>352</v>
      </c>
      <c r="D464" s="421">
        <v>148624.7131748184</v>
      </c>
      <c r="E464" s="148"/>
      <c r="F464" s="148"/>
    </row>
    <row r="465" spans="2:6" ht="18" customHeight="1" x14ac:dyDescent="0.3">
      <c r="B465" s="417">
        <v>16</v>
      </c>
      <c r="C465" s="431" t="s">
        <v>353</v>
      </c>
      <c r="D465" s="421">
        <v>139736.98563000001</v>
      </c>
      <c r="E465" s="148"/>
      <c r="F465" s="148"/>
    </row>
    <row r="466" spans="2:6" ht="18" customHeight="1" x14ac:dyDescent="0.3">
      <c r="B466" s="417">
        <v>17</v>
      </c>
      <c r="C466" s="418" t="s">
        <v>380</v>
      </c>
      <c r="D466" s="421">
        <v>52017.068450000006</v>
      </c>
      <c r="E466" s="148"/>
      <c r="F466" s="148"/>
    </row>
    <row r="467" spans="2:6" ht="18" customHeight="1" x14ac:dyDescent="0.3">
      <c r="B467" s="417">
        <v>18</v>
      </c>
      <c r="C467" s="418" t="s">
        <v>381</v>
      </c>
      <c r="D467" s="421">
        <v>33366.96099</v>
      </c>
      <c r="E467" s="148"/>
      <c r="F467" s="148"/>
    </row>
    <row r="468" spans="2:6" ht="18" customHeight="1" thickBot="1" x14ac:dyDescent="0.35">
      <c r="B468" s="422">
        <v>19</v>
      </c>
      <c r="C468" s="423" t="s">
        <v>382</v>
      </c>
      <c r="D468" s="432">
        <v>10508.16352</v>
      </c>
      <c r="E468" s="148"/>
      <c r="F468" s="148"/>
    </row>
    <row r="469" spans="2:6" ht="18" customHeight="1" thickBot="1" x14ac:dyDescent="0.35">
      <c r="B469" s="425">
        <v>20</v>
      </c>
      <c r="C469" s="433" t="s">
        <v>401</v>
      </c>
      <c r="D469" s="427">
        <f>+SUM(D446:D451)+D453+D454+D456+D457+D458+SUM(D463:D468)</f>
        <v>1773063.8785248187</v>
      </c>
      <c r="E469" s="148"/>
      <c r="F469" s="148"/>
    </row>
    <row r="470" spans="2:6" ht="18" customHeight="1" x14ac:dyDescent="0.3">
      <c r="B470" s="428"/>
      <c r="C470" s="434" t="s">
        <v>356</v>
      </c>
      <c r="D470" s="435"/>
      <c r="E470" s="148"/>
      <c r="F470" s="148"/>
    </row>
    <row r="471" spans="2:6" ht="18" customHeight="1" x14ac:dyDescent="0.3">
      <c r="B471" s="417"/>
      <c r="C471" s="436" t="s">
        <v>357</v>
      </c>
      <c r="D471" s="419"/>
      <c r="E471" s="148"/>
      <c r="F471" s="148"/>
    </row>
    <row r="472" spans="2:6" ht="18" customHeight="1" x14ac:dyDescent="0.3">
      <c r="B472" s="417">
        <v>21</v>
      </c>
      <c r="C472" s="418" t="s">
        <v>358</v>
      </c>
      <c r="D472" s="421">
        <v>683279.52143481839</v>
      </c>
      <c r="E472" s="148"/>
      <c r="F472" s="148"/>
    </row>
    <row r="473" spans="2:6" ht="18" customHeight="1" x14ac:dyDescent="0.3">
      <c r="B473" s="417">
        <v>22</v>
      </c>
      <c r="C473" s="431" t="s">
        <v>359</v>
      </c>
      <c r="D473" s="421">
        <v>12018.319460000001</v>
      </c>
      <c r="E473" s="148"/>
      <c r="F473" s="148"/>
    </row>
    <row r="474" spans="2:6" ht="18" customHeight="1" x14ac:dyDescent="0.3">
      <c r="B474" s="417">
        <v>23</v>
      </c>
      <c r="C474" s="431" t="s">
        <v>360</v>
      </c>
      <c r="D474" s="421">
        <v>142261.62069000001</v>
      </c>
      <c r="E474" s="148"/>
      <c r="F474" s="148"/>
    </row>
    <row r="475" spans="2:6" ht="18" customHeight="1" x14ac:dyDescent="0.3">
      <c r="B475" s="417">
        <v>24</v>
      </c>
      <c r="C475" s="431" t="s">
        <v>361</v>
      </c>
      <c r="D475" s="421">
        <v>27184.1875</v>
      </c>
      <c r="E475" s="148"/>
      <c r="F475" s="148"/>
    </row>
    <row r="476" spans="2:6" ht="18" customHeight="1" x14ac:dyDescent="0.3">
      <c r="B476" s="417">
        <v>25</v>
      </c>
      <c r="C476" s="418" t="s">
        <v>362</v>
      </c>
      <c r="D476" s="421"/>
      <c r="E476" s="148"/>
      <c r="F476" s="148"/>
    </row>
    <row r="477" spans="2:6" ht="18" customHeight="1" thickBot="1" x14ac:dyDescent="0.35">
      <c r="B477" s="422">
        <v>26</v>
      </c>
      <c r="C477" s="437" t="s">
        <v>363</v>
      </c>
      <c r="D477" s="432">
        <v>251693.68455999999</v>
      </c>
      <c r="E477" s="148"/>
      <c r="F477" s="148"/>
    </row>
    <row r="478" spans="2:6" ht="18" customHeight="1" thickBot="1" x14ac:dyDescent="0.35">
      <c r="B478" s="425">
        <v>27</v>
      </c>
      <c r="C478" s="433" t="s">
        <v>402</v>
      </c>
      <c r="D478" s="427">
        <f>SUM(D472:D477)</f>
        <v>1116437.3336448185</v>
      </c>
      <c r="E478" s="148"/>
      <c r="F478" s="148"/>
    </row>
    <row r="479" spans="2:6" ht="18" customHeight="1" x14ac:dyDescent="0.3">
      <c r="B479" s="428"/>
      <c r="C479" s="434" t="s">
        <v>377</v>
      </c>
      <c r="D479" s="438"/>
      <c r="E479" s="148"/>
      <c r="F479" s="148"/>
    </row>
    <row r="480" spans="2:6" ht="18" customHeight="1" x14ac:dyDescent="0.3">
      <c r="B480" s="417">
        <v>28</v>
      </c>
      <c r="C480" s="418" t="s">
        <v>378</v>
      </c>
      <c r="D480" s="421">
        <v>2110161.5566600002</v>
      </c>
      <c r="E480" s="148"/>
      <c r="F480" s="148"/>
    </row>
    <row r="481" spans="2:7" ht="18" customHeight="1" x14ac:dyDescent="0.3">
      <c r="B481" s="417">
        <v>29</v>
      </c>
      <c r="C481" s="418" t="s">
        <v>367</v>
      </c>
      <c r="D481" s="421">
        <v>13040.81517</v>
      </c>
      <c r="E481" s="148"/>
      <c r="F481" s="148"/>
    </row>
    <row r="482" spans="2:7" ht="18" customHeight="1" x14ac:dyDescent="0.3">
      <c r="B482" s="417">
        <v>30</v>
      </c>
      <c r="C482" s="431" t="s">
        <v>368</v>
      </c>
      <c r="D482" s="421"/>
      <c r="E482" s="148"/>
      <c r="F482" s="148"/>
    </row>
    <row r="483" spans="2:7" ht="18" customHeight="1" thickBot="1" x14ac:dyDescent="0.35">
      <c r="B483" s="422">
        <v>31</v>
      </c>
      <c r="C483" s="437" t="s">
        <v>369</v>
      </c>
      <c r="D483" s="432">
        <v>-1466575.8269500001</v>
      </c>
      <c r="E483" s="148"/>
      <c r="F483" s="148"/>
    </row>
    <row r="484" spans="2:7" ht="18" customHeight="1" thickBot="1" x14ac:dyDescent="0.35">
      <c r="B484" s="425">
        <v>32</v>
      </c>
      <c r="C484" s="433" t="s">
        <v>403</v>
      </c>
      <c r="D484" s="427">
        <f>SUM(D480:D483)</f>
        <v>656626.54487999994</v>
      </c>
      <c r="E484" s="148"/>
      <c r="F484" s="148"/>
    </row>
    <row r="485" spans="2:7" ht="18" customHeight="1" thickBot="1" x14ac:dyDescent="0.35">
      <c r="B485" s="425">
        <v>33</v>
      </c>
      <c r="C485" s="433" t="s">
        <v>404</v>
      </c>
      <c r="D485" s="427">
        <f>+D478+D484</f>
        <v>1773063.8785248185</v>
      </c>
      <c r="E485" s="148"/>
      <c r="F485" s="148"/>
    </row>
    <row r="486" spans="2:7" x14ac:dyDescent="0.3">
      <c r="B486" s="191"/>
      <c r="C486" s="117"/>
      <c r="D486" s="156"/>
      <c r="E486" s="148"/>
      <c r="F486" s="148"/>
    </row>
    <row r="487" spans="2:7" x14ac:dyDescent="0.3">
      <c r="B487" s="930"/>
      <c r="C487" s="931"/>
      <c r="D487" s="931"/>
      <c r="E487" s="931"/>
      <c r="F487" s="931"/>
      <c r="G487" s="931"/>
    </row>
    <row r="488" spans="2:7" ht="13.8" thickBot="1" x14ac:dyDescent="0.35">
      <c r="B488" s="932"/>
      <c r="C488" s="932"/>
      <c r="D488" s="450"/>
      <c r="E488" s="119"/>
      <c r="F488" s="119"/>
      <c r="G488" s="119"/>
    </row>
    <row r="489" spans="2:7" ht="13.8" thickBot="1" x14ac:dyDescent="0.35">
      <c r="B489" s="933" t="s">
        <v>34</v>
      </c>
      <c r="C489" s="934"/>
      <c r="E489" s="137"/>
      <c r="F489" s="155"/>
      <c r="G489" s="149" t="s">
        <v>218</v>
      </c>
    </row>
    <row r="490" spans="2:7" ht="13.2" customHeight="1" x14ac:dyDescent="0.3">
      <c r="B490" s="906" t="s">
        <v>328</v>
      </c>
      <c r="C490" s="906" t="s">
        <v>329</v>
      </c>
      <c r="D490" s="906" t="s">
        <v>330</v>
      </c>
      <c r="E490" s="906" t="s">
        <v>107</v>
      </c>
      <c r="F490" s="906" t="s">
        <v>392</v>
      </c>
      <c r="G490" s="906" t="s">
        <v>393</v>
      </c>
    </row>
    <row r="491" spans="2:7" x14ac:dyDescent="0.3">
      <c r="B491" s="907"/>
      <c r="C491" s="907"/>
      <c r="D491" s="907"/>
      <c r="E491" s="907"/>
      <c r="F491" s="907"/>
      <c r="G491" s="907"/>
    </row>
    <row r="492" spans="2:7" ht="13.8" thickBot="1" x14ac:dyDescent="0.35">
      <c r="B492" s="907"/>
      <c r="C492" s="907"/>
      <c r="D492" s="907"/>
      <c r="E492" s="907"/>
      <c r="F492" s="907"/>
      <c r="G492" s="907"/>
    </row>
    <row r="493" spans="2:7" ht="18" customHeight="1" x14ac:dyDescent="0.3">
      <c r="B493" s="373"/>
      <c r="C493" s="378" t="s">
        <v>334</v>
      </c>
      <c r="D493" s="379"/>
      <c r="E493" s="380"/>
      <c r="F493" s="381"/>
      <c r="G493" s="382"/>
    </row>
    <row r="494" spans="2:7" ht="18" customHeight="1" x14ac:dyDescent="0.3">
      <c r="B494" s="375">
        <v>1</v>
      </c>
      <c r="C494" s="322" t="s">
        <v>335</v>
      </c>
      <c r="D494" s="335"/>
      <c r="E494" s="338"/>
      <c r="F494" s="341">
        <f>+D494+E494</f>
        <v>0</v>
      </c>
      <c r="G494" s="383"/>
    </row>
    <row r="495" spans="2:7" ht="18" customHeight="1" x14ac:dyDescent="0.3">
      <c r="B495" s="375">
        <v>2</v>
      </c>
      <c r="C495" s="322" t="s">
        <v>336</v>
      </c>
      <c r="D495" s="335">
        <v>5937.0431799999997</v>
      </c>
      <c r="E495" s="338"/>
      <c r="F495" s="341">
        <f t="shared" ref="F495:F498" si="8">+D495+E495</f>
        <v>5937.0431799999997</v>
      </c>
      <c r="G495" s="383"/>
    </row>
    <row r="496" spans="2:7" ht="18" customHeight="1" x14ac:dyDescent="0.3">
      <c r="B496" s="375">
        <v>3</v>
      </c>
      <c r="C496" s="322" t="s">
        <v>337</v>
      </c>
      <c r="D496" s="335"/>
      <c r="E496" s="338"/>
      <c r="F496" s="341">
        <f t="shared" si="8"/>
        <v>0</v>
      </c>
      <c r="G496" s="383"/>
    </row>
    <row r="497" spans="2:7" ht="18" customHeight="1" x14ac:dyDescent="0.3">
      <c r="B497" s="375">
        <v>4</v>
      </c>
      <c r="C497" s="322" t="s">
        <v>288</v>
      </c>
      <c r="D497" s="335">
        <v>1702.93713712827</v>
      </c>
      <c r="E497" s="338"/>
      <c r="F497" s="341">
        <f t="shared" si="8"/>
        <v>1702.93713712827</v>
      </c>
      <c r="G497" s="383"/>
    </row>
    <row r="498" spans="2:7" ht="18" customHeight="1" x14ac:dyDescent="0.3">
      <c r="B498" s="375">
        <v>5</v>
      </c>
      <c r="C498" s="322" t="s">
        <v>383</v>
      </c>
      <c r="D498" s="335">
        <v>36929.551930000001</v>
      </c>
      <c r="E498" s="338">
        <v>5813.4605800000099</v>
      </c>
      <c r="F498" s="341">
        <f t="shared" si="8"/>
        <v>42743.012510000015</v>
      </c>
      <c r="G498" s="383"/>
    </row>
    <row r="499" spans="2:7" ht="18" customHeight="1" x14ac:dyDescent="0.3">
      <c r="B499" s="375">
        <v>6</v>
      </c>
      <c r="C499" s="322" t="s">
        <v>339</v>
      </c>
      <c r="D499" s="335"/>
      <c r="E499" s="338"/>
      <c r="F499" s="341">
        <f>+D499+E499</f>
        <v>0</v>
      </c>
      <c r="G499" s="383"/>
    </row>
    <row r="500" spans="2:7" ht="18" customHeight="1" x14ac:dyDescent="0.3">
      <c r="B500" s="375">
        <v>7</v>
      </c>
      <c r="C500" s="322" t="s">
        <v>340</v>
      </c>
      <c r="D500" s="335"/>
      <c r="E500" s="338"/>
      <c r="F500" s="341">
        <f t="shared" ref="F500:F533" si="9">+D500+E500</f>
        <v>0</v>
      </c>
      <c r="G500" s="383"/>
    </row>
    <row r="501" spans="2:7" ht="18" customHeight="1" x14ac:dyDescent="0.3">
      <c r="B501" s="375"/>
      <c r="C501" s="322" t="s">
        <v>384</v>
      </c>
      <c r="D501" s="335"/>
      <c r="E501" s="338"/>
      <c r="F501" s="341">
        <f t="shared" si="9"/>
        <v>0</v>
      </c>
      <c r="G501" s="383"/>
    </row>
    <row r="502" spans="2:7" ht="18" customHeight="1" x14ac:dyDescent="0.3">
      <c r="B502" s="375"/>
      <c r="C502" s="322" t="s">
        <v>385</v>
      </c>
      <c r="D502" s="335"/>
      <c r="E502" s="338"/>
      <c r="F502" s="341">
        <f t="shared" si="9"/>
        <v>0</v>
      </c>
      <c r="G502" s="383"/>
    </row>
    <row r="503" spans="2:7" ht="18" customHeight="1" x14ac:dyDescent="0.3">
      <c r="B503" s="375">
        <v>8</v>
      </c>
      <c r="C503" s="322" t="s">
        <v>386</v>
      </c>
      <c r="D503" s="335"/>
      <c r="E503" s="338"/>
      <c r="F503" s="341">
        <f t="shared" si="9"/>
        <v>0</v>
      </c>
      <c r="G503" s="383"/>
    </row>
    <row r="504" spans="2:7" ht="18" customHeight="1" x14ac:dyDescent="0.3">
      <c r="B504" s="375"/>
      <c r="C504" s="322" t="s">
        <v>387</v>
      </c>
      <c r="D504" s="335"/>
      <c r="E504" s="338"/>
      <c r="F504" s="341">
        <f t="shared" si="9"/>
        <v>0</v>
      </c>
      <c r="G504" s="383"/>
    </row>
    <row r="505" spans="2:7" ht="18" customHeight="1" thickBot="1" x14ac:dyDescent="0.35">
      <c r="B505" s="376"/>
      <c r="C505" s="323" t="s">
        <v>388</v>
      </c>
      <c r="D505" s="336"/>
      <c r="E505" s="339"/>
      <c r="F505" s="342">
        <f t="shared" si="9"/>
        <v>0</v>
      </c>
      <c r="G505" s="384"/>
    </row>
    <row r="506" spans="2:7" ht="18" customHeight="1" thickBot="1" x14ac:dyDescent="0.35">
      <c r="B506" s="344">
        <v>9</v>
      </c>
      <c r="C506" s="345" t="s">
        <v>346</v>
      </c>
      <c r="D506" s="346">
        <f>SUM(D507:D510)</f>
        <v>395525.33848671336</v>
      </c>
      <c r="E506" s="347">
        <f>SUM(E507:E510)</f>
        <v>29885757.760731682</v>
      </c>
      <c r="F506" s="348">
        <f>+D506+E506</f>
        <v>30281283.099218395</v>
      </c>
      <c r="G506" s="349">
        <f t="shared" ref="G506" si="10">SUM(G507:G510)</f>
        <v>5239796.8529963158</v>
      </c>
    </row>
    <row r="507" spans="2:7" ht="18" customHeight="1" x14ac:dyDescent="0.3">
      <c r="B507" s="377">
        <v>10</v>
      </c>
      <c r="C507" s="324" t="s">
        <v>347</v>
      </c>
      <c r="D507" s="337"/>
      <c r="E507" s="340"/>
      <c r="F507" s="343">
        <f>+D507+E507</f>
        <v>0</v>
      </c>
      <c r="G507" s="385"/>
    </row>
    <row r="508" spans="2:7" ht="18" customHeight="1" x14ac:dyDescent="0.3">
      <c r="B508" s="375">
        <v>11</v>
      </c>
      <c r="C508" s="322" t="s">
        <v>348</v>
      </c>
      <c r="D508" s="335">
        <v>395525.33848671336</v>
      </c>
      <c r="E508" s="338">
        <v>1794617.3759536899</v>
      </c>
      <c r="F508" s="341">
        <f t="shared" si="9"/>
        <v>2190142.7144404035</v>
      </c>
      <c r="G508" s="383">
        <v>1229703.336853896</v>
      </c>
    </row>
    <row r="509" spans="2:7" ht="18" customHeight="1" x14ac:dyDescent="0.3">
      <c r="B509" s="375">
        <v>12</v>
      </c>
      <c r="C509" s="322" t="s">
        <v>349</v>
      </c>
      <c r="D509" s="335"/>
      <c r="E509" s="338">
        <v>28091140.384777993</v>
      </c>
      <c r="F509" s="341">
        <f t="shared" si="9"/>
        <v>28091140.384777993</v>
      </c>
      <c r="G509" s="383">
        <v>4010093.51614242</v>
      </c>
    </row>
    <row r="510" spans="2:7" ht="18" customHeight="1" x14ac:dyDescent="0.3">
      <c r="B510" s="375">
        <v>13</v>
      </c>
      <c r="C510" s="322" t="s">
        <v>350</v>
      </c>
      <c r="D510" s="335"/>
      <c r="E510" s="338"/>
      <c r="F510" s="341">
        <f t="shared" si="9"/>
        <v>0</v>
      </c>
      <c r="G510" s="383"/>
    </row>
    <row r="511" spans="2:7" ht="18" customHeight="1" x14ac:dyDescent="0.3">
      <c r="B511" s="375">
        <v>14</v>
      </c>
      <c r="C511" s="325" t="s">
        <v>351</v>
      </c>
      <c r="D511" s="335"/>
      <c r="E511" s="338"/>
      <c r="F511" s="341">
        <f t="shared" si="9"/>
        <v>0</v>
      </c>
      <c r="G511" s="383"/>
    </row>
    <row r="512" spans="2:7" ht="18" customHeight="1" x14ac:dyDescent="0.3">
      <c r="B512" s="375">
        <v>15</v>
      </c>
      <c r="C512" s="325" t="s">
        <v>352</v>
      </c>
      <c r="D512" s="335">
        <v>19993.472999999998</v>
      </c>
      <c r="E512" s="338">
        <v>978391.19051503809</v>
      </c>
      <c r="F512" s="341">
        <f t="shared" si="9"/>
        <v>998384.66351503809</v>
      </c>
      <c r="G512" s="383">
        <v>1417548.8088200002</v>
      </c>
    </row>
    <row r="513" spans="2:7" ht="18" customHeight="1" x14ac:dyDescent="0.3">
      <c r="B513" s="375">
        <v>16</v>
      </c>
      <c r="C513" s="325" t="s">
        <v>353</v>
      </c>
      <c r="D513" s="335">
        <v>17657.54004</v>
      </c>
      <c r="E513" s="338">
        <v>2379895.55338941</v>
      </c>
      <c r="F513" s="341">
        <f t="shared" si="9"/>
        <v>2397553.0934294099</v>
      </c>
      <c r="G513" s="383">
        <v>2390478.9411800001</v>
      </c>
    </row>
    <row r="514" spans="2:7" ht="18" customHeight="1" x14ac:dyDescent="0.3">
      <c r="B514" s="375">
        <v>17</v>
      </c>
      <c r="C514" s="322" t="s">
        <v>380</v>
      </c>
      <c r="D514" s="335">
        <v>56807.537930000006</v>
      </c>
      <c r="E514" s="338">
        <v>1245424.5127099999</v>
      </c>
      <c r="F514" s="341">
        <f t="shared" si="9"/>
        <v>1302232.05064</v>
      </c>
      <c r="G514" s="383">
        <v>3.9792299999999998</v>
      </c>
    </row>
    <row r="515" spans="2:7" ht="18" customHeight="1" x14ac:dyDescent="0.3">
      <c r="B515" s="375">
        <v>18</v>
      </c>
      <c r="C515" s="322" t="s">
        <v>381</v>
      </c>
      <c r="D515" s="335"/>
      <c r="E515" s="338">
        <v>663918.42376999999</v>
      </c>
      <c r="F515" s="341">
        <f t="shared" si="9"/>
        <v>663918.42376999999</v>
      </c>
      <c r="G515" s="383">
        <v>155717.321</v>
      </c>
    </row>
    <row r="516" spans="2:7" ht="18" customHeight="1" thickBot="1" x14ac:dyDescent="0.35">
      <c r="B516" s="376">
        <v>19</v>
      </c>
      <c r="C516" s="323" t="s">
        <v>382</v>
      </c>
      <c r="D516" s="336">
        <v>106127.47511</v>
      </c>
      <c r="E516" s="339">
        <v>105389.309965518</v>
      </c>
      <c r="F516" s="342">
        <f t="shared" si="9"/>
        <v>211516.78507551801</v>
      </c>
      <c r="G516" s="384">
        <v>1034894.26459</v>
      </c>
    </row>
    <row r="517" spans="2:7" ht="18" customHeight="1" thickBot="1" x14ac:dyDescent="0.35">
      <c r="B517" s="344">
        <v>20</v>
      </c>
      <c r="C517" s="345" t="s">
        <v>401</v>
      </c>
      <c r="D517" s="346">
        <f>+SUM(D494:D499)+D501+D502+D504+D505+D506+SUM(D511:D516)</f>
        <v>640680.89681384165</v>
      </c>
      <c r="E517" s="347">
        <f>+SUM(E494:E499)+E501+E502+E504+E505+E506+SUM(E511:E516)</f>
        <v>35264590.211661652</v>
      </c>
      <c r="F517" s="348">
        <f t="shared" si="9"/>
        <v>35905271.108475491</v>
      </c>
      <c r="G517" s="349">
        <f>+SUM(G494:G499)+G501+G502+G504+G505+G506+SUM(G511:G516)</f>
        <v>10238440.167816315</v>
      </c>
    </row>
    <row r="518" spans="2:7" ht="18" customHeight="1" x14ac:dyDescent="0.3">
      <c r="B518" s="377"/>
      <c r="C518" s="326" t="s">
        <v>356</v>
      </c>
      <c r="D518" s="337"/>
      <c r="E518" s="340"/>
      <c r="F518" s="343">
        <f t="shared" si="9"/>
        <v>0</v>
      </c>
      <c r="G518" s="385"/>
    </row>
    <row r="519" spans="2:7" ht="18" customHeight="1" x14ac:dyDescent="0.3">
      <c r="B519" s="375"/>
      <c r="C519" s="327" t="s">
        <v>357</v>
      </c>
      <c r="D519" s="335"/>
      <c r="E519" s="338"/>
      <c r="F519" s="341">
        <f t="shared" si="9"/>
        <v>0</v>
      </c>
      <c r="G519" s="383"/>
    </row>
    <row r="520" spans="2:7" ht="18" customHeight="1" x14ac:dyDescent="0.3">
      <c r="B520" s="375">
        <v>21</v>
      </c>
      <c r="C520" s="322" t="s">
        <v>358</v>
      </c>
      <c r="D520" s="335">
        <v>4748832</v>
      </c>
      <c r="E520" s="338">
        <v>4846102</v>
      </c>
      <c r="F520" s="341">
        <f t="shared" si="9"/>
        <v>9594934</v>
      </c>
      <c r="G520" s="383">
        <v>8591682</v>
      </c>
    </row>
    <row r="521" spans="2:7" ht="18" customHeight="1" x14ac:dyDescent="0.3">
      <c r="B521" s="375">
        <v>22</v>
      </c>
      <c r="C521" s="325" t="s">
        <v>359</v>
      </c>
      <c r="D521" s="335">
        <v>52969.758999999998</v>
      </c>
      <c r="E521" s="338"/>
      <c r="F521" s="341">
        <f t="shared" si="9"/>
        <v>52969.758999999998</v>
      </c>
      <c r="G521" s="383"/>
    </row>
    <row r="522" spans="2:7" ht="18" customHeight="1" x14ac:dyDescent="0.3">
      <c r="B522" s="375">
        <v>23</v>
      </c>
      <c r="C522" s="325" t="s">
        <v>360</v>
      </c>
      <c r="D522" s="335">
        <v>524541.10366000014</v>
      </c>
      <c r="E522" s="338">
        <v>57236.000000000007</v>
      </c>
      <c r="F522" s="341">
        <f t="shared" si="9"/>
        <v>581777.10366000014</v>
      </c>
      <c r="G522" s="383">
        <v>826018.99010000005</v>
      </c>
    </row>
    <row r="523" spans="2:7" ht="18" customHeight="1" x14ac:dyDescent="0.3">
      <c r="B523" s="375">
        <v>24</v>
      </c>
      <c r="C523" s="325" t="s">
        <v>361</v>
      </c>
      <c r="D523" s="335">
        <v>0</v>
      </c>
      <c r="E523" s="338">
        <v>34252.432999999997</v>
      </c>
      <c r="F523" s="341">
        <f t="shared" si="9"/>
        <v>34252.432999999997</v>
      </c>
      <c r="G523" s="383"/>
    </row>
    <row r="524" spans="2:7" ht="18" customHeight="1" x14ac:dyDescent="0.3">
      <c r="B524" s="375">
        <v>25</v>
      </c>
      <c r="C524" s="322" t="s">
        <v>362</v>
      </c>
      <c r="D524" s="335">
        <v>1933.3741499999999</v>
      </c>
      <c r="E524" s="338"/>
      <c r="F524" s="341">
        <f t="shared" si="9"/>
        <v>1933.3741499999999</v>
      </c>
      <c r="G524" s="383"/>
    </row>
    <row r="525" spans="2:7" ht="18" customHeight="1" thickBot="1" x14ac:dyDescent="0.35">
      <c r="B525" s="376">
        <v>26</v>
      </c>
      <c r="C525" s="328" t="s">
        <v>363</v>
      </c>
      <c r="D525" s="336">
        <v>79417</v>
      </c>
      <c r="E525" s="339">
        <v>3388898</v>
      </c>
      <c r="F525" s="342">
        <f t="shared" si="9"/>
        <v>3468315</v>
      </c>
      <c r="G525" s="384">
        <v>46988.585769999998</v>
      </c>
    </row>
    <row r="526" spans="2:7" ht="18" customHeight="1" thickBot="1" x14ac:dyDescent="0.35">
      <c r="B526" s="344">
        <v>27</v>
      </c>
      <c r="C526" s="350" t="s">
        <v>402</v>
      </c>
      <c r="D526" s="346">
        <f>SUM(D520:D525)</f>
        <v>5407693.2368099997</v>
      </c>
      <c r="E526" s="347">
        <f t="shared" ref="E526" si="11">SUM(E520:E525)</f>
        <v>8326488.4330000002</v>
      </c>
      <c r="F526" s="348">
        <f t="shared" si="9"/>
        <v>13734181.669810001</v>
      </c>
      <c r="G526" s="349">
        <f t="shared" ref="G526" si="12">SUM(G520:G525)</f>
        <v>9464689.5758699998</v>
      </c>
    </row>
    <row r="527" spans="2:7" ht="18" customHeight="1" x14ac:dyDescent="0.3">
      <c r="B527" s="377"/>
      <c r="C527" s="329" t="s">
        <v>377</v>
      </c>
      <c r="D527" s="337"/>
      <c r="E527" s="340"/>
      <c r="F527" s="343">
        <f t="shared" si="9"/>
        <v>0</v>
      </c>
      <c r="G527" s="385"/>
    </row>
    <row r="528" spans="2:7" ht="18" customHeight="1" x14ac:dyDescent="0.3">
      <c r="B528" s="375">
        <v>28</v>
      </c>
      <c r="C528" s="322" t="s">
        <v>378</v>
      </c>
      <c r="D528" s="335"/>
      <c r="E528" s="338"/>
      <c r="F528" s="341">
        <f t="shared" si="9"/>
        <v>0</v>
      </c>
      <c r="G528" s="383"/>
    </row>
    <row r="529" spans="2:7" ht="18" customHeight="1" x14ac:dyDescent="0.3">
      <c r="B529" s="375">
        <v>29</v>
      </c>
      <c r="C529" s="322" t="s">
        <v>367</v>
      </c>
      <c r="D529" s="335"/>
      <c r="E529" s="338"/>
      <c r="F529" s="341">
        <f t="shared" si="9"/>
        <v>0</v>
      </c>
      <c r="G529" s="383"/>
    </row>
    <row r="530" spans="2:7" ht="18" customHeight="1" x14ac:dyDescent="0.3">
      <c r="B530" s="375">
        <v>30</v>
      </c>
      <c r="C530" s="330" t="s">
        <v>368</v>
      </c>
      <c r="D530" s="335"/>
      <c r="E530" s="338"/>
      <c r="F530" s="341">
        <f t="shared" si="9"/>
        <v>0</v>
      </c>
      <c r="G530" s="383"/>
    </row>
    <row r="531" spans="2:7" ht="18" customHeight="1" thickBot="1" x14ac:dyDescent="0.35">
      <c r="B531" s="376">
        <v>31</v>
      </c>
      <c r="C531" s="331" t="s">
        <v>369</v>
      </c>
      <c r="D531" s="336">
        <v>-4767011.3605961585</v>
      </c>
      <c r="E531" s="339">
        <v>26938101.500176132</v>
      </c>
      <c r="F531" s="342">
        <f t="shared" si="9"/>
        <v>22171090.139579974</v>
      </c>
      <c r="G531" s="384">
        <v>773750.32735631615</v>
      </c>
    </row>
    <row r="532" spans="2:7" ht="18" customHeight="1" thickBot="1" x14ac:dyDescent="0.35">
      <c r="B532" s="344">
        <v>32</v>
      </c>
      <c r="C532" s="345" t="s">
        <v>403</v>
      </c>
      <c r="D532" s="357">
        <f>SUM(D528:D531)</f>
        <v>-4767011.3605961585</v>
      </c>
      <c r="E532" s="358">
        <f t="shared" ref="E532" si="13">SUM(E528:E531)</f>
        <v>26938101.500176132</v>
      </c>
      <c r="F532" s="359">
        <f t="shared" si="9"/>
        <v>22171090.139579974</v>
      </c>
      <c r="G532" s="360">
        <f t="shared" ref="G532" si="14">SUM(G528:G531)</f>
        <v>773750.32735631615</v>
      </c>
    </row>
    <row r="533" spans="2:7" ht="18" customHeight="1" thickBot="1" x14ac:dyDescent="0.35">
      <c r="B533" s="351">
        <v>33</v>
      </c>
      <c r="C533" s="352" t="s">
        <v>371</v>
      </c>
      <c r="D533" s="353">
        <f>+D526+D532</f>
        <v>640681.87621384114</v>
      </c>
      <c r="E533" s="354">
        <f t="shared" ref="E533" si="15">+E526+E532</f>
        <v>35264589.93317613</v>
      </c>
      <c r="F533" s="355">
        <f t="shared" si="9"/>
        <v>35905271.809389971</v>
      </c>
      <c r="G533" s="356">
        <f t="shared" ref="G533" si="16">+G526+G532</f>
        <v>10238439.903226316</v>
      </c>
    </row>
    <row r="534" spans="2:7" x14ac:dyDescent="0.3">
      <c r="B534" s="191"/>
      <c r="C534" s="117"/>
      <c r="D534" s="156"/>
      <c r="E534" s="148"/>
      <c r="F534" s="148"/>
    </row>
    <row r="535" spans="2:7" x14ac:dyDescent="0.3">
      <c r="B535" s="930"/>
      <c r="C535" s="931"/>
      <c r="D535" s="931"/>
      <c r="E535" s="931"/>
      <c r="F535" s="931"/>
      <c r="G535" s="931"/>
    </row>
    <row r="536" spans="2:7" ht="13.8" thickBot="1" x14ac:dyDescent="0.35">
      <c r="B536" s="932"/>
      <c r="C536" s="932"/>
      <c r="D536" s="450"/>
      <c r="E536" s="119"/>
      <c r="F536" s="119"/>
      <c r="G536" s="119"/>
    </row>
    <row r="537" spans="2:7" ht="13.8" thickBot="1" x14ac:dyDescent="0.35">
      <c r="B537" s="933" t="s">
        <v>26</v>
      </c>
      <c r="C537" s="934"/>
      <c r="D537" s="451"/>
      <c r="E537" s="137"/>
      <c r="F537" s="137"/>
    </row>
    <row r="538" spans="2:7" ht="13.2" customHeight="1" x14ac:dyDescent="0.3">
      <c r="B538" s="914" t="s">
        <v>328</v>
      </c>
      <c r="C538" s="917" t="s">
        <v>329</v>
      </c>
      <c r="D538" s="925" t="s">
        <v>374</v>
      </c>
      <c r="E538" s="191"/>
      <c r="F538" s="191"/>
    </row>
    <row r="539" spans="2:7" x14ac:dyDescent="0.3">
      <c r="B539" s="915"/>
      <c r="C539" s="907"/>
      <c r="D539" s="926"/>
      <c r="E539" s="118"/>
      <c r="F539" s="118"/>
    </row>
    <row r="540" spans="2:7" ht="13.8" thickBot="1" x14ac:dyDescent="0.35">
      <c r="B540" s="916"/>
      <c r="C540" s="918"/>
      <c r="D540" s="927"/>
      <c r="E540" s="118"/>
      <c r="F540" s="118"/>
    </row>
    <row r="541" spans="2:7" ht="18" customHeight="1" x14ac:dyDescent="0.3">
      <c r="B541" s="373"/>
      <c r="C541" s="374" t="s">
        <v>334</v>
      </c>
      <c r="D541" s="416"/>
      <c r="E541" s="148"/>
      <c r="F541" s="148"/>
    </row>
    <row r="542" spans="2:7" ht="18" customHeight="1" x14ac:dyDescent="0.3">
      <c r="B542" s="375">
        <v>1</v>
      </c>
      <c r="C542" s="362" t="s">
        <v>335</v>
      </c>
      <c r="D542" s="419"/>
      <c r="E542" s="148"/>
      <c r="F542" s="148"/>
    </row>
    <row r="543" spans="2:7" ht="18" customHeight="1" x14ac:dyDescent="0.3">
      <c r="B543" s="375">
        <v>2</v>
      </c>
      <c r="C543" s="362" t="s">
        <v>336</v>
      </c>
      <c r="D543" s="420">
        <v>29471</v>
      </c>
      <c r="E543" s="148"/>
      <c r="F543" s="148"/>
    </row>
    <row r="544" spans="2:7" ht="18" customHeight="1" x14ac:dyDescent="0.3">
      <c r="B544" s="375">
        <v>3</v>
      </c>
      <c r="C544" s="362" t="s">
        <v>337</v>
      </c>
      <c r="D544" s="421"/>
      <c r="E544" s="148"/>
      <c r="F544" s="148"/>
    </row>
    <row r="545" spans="2:6" ht="18" customHeight="1" x14ac:dyDescent="0.3">
      <c r="B545" s="375">
        <v>4</v>
      </c>
      <c r="C545" s="362" t="s">
        <v>288</v>
      </c>
      <c r="D545" s="421">
        <v>86112.287203836604</v>
      </c>
      <c r="E545" s="148"/>
      <c r="F545" s="148"/>
    </row>
    <row r="546" spans="2:6" ht="18" customHeight="1" x14ac:dyDescent="0.3">
      <c r="B546" s="375">
        <v>5</v>
      </c>
      <c r="C546" s="362" t="s">
        <v>383</v>
      </c>
      <c r="D546" s="421">
        <v>66382.951211500069</v>
      </c>
      <c r="E546" s="148"/>
      <c r="F546" s="148"/>
    </row>
    <row r="547" spans="2:6" ht="18" customHeight="1" x14ac:dyDescent="0.3">
      <c r="B547" s="375">
        <v>6</v>
      </c>
      <c r="C547" s="362" t="s">
        <v>339</v>
      </c>
      <c r="D547" s="419"/>
      <c r="E547" s="148"/>
      <c r="F547" s="148"/>
    </row>
    <row r="548" spans="2:6" ht="18" customHeight="1" x14ac:dyDescent="0.3">
      <c r="B548" s="375">
        <v>7</v>
      </c>
      <c r="C548" s="362" t="s">
        <v>340</v>
      </c>
      <c r="D548" s="419"/>
      <c r="E548" s="148"/>
      <c r="F548" s="148"/>
    </row>
    <row r="549" spans="2:6" ht="18" customHeight="1" x14ac:dyDescent="0.3">
      <c r="B549" s="375"/>
      <c r="C549" s="362" t="s">
        <v>384</v>
      </c>
      <c r="D549" s="419"/>
      <c r="E549" s="148"/>
      <c r="F549" s="148"/>
    </row>
    <row r="550" spans="2:6" ht="18" customHeight="1" x14ac:dyDescent="0.3">
      <c r="B550" s="375"/>
      <c r="C550" s="362" t="s">
        <v>385</v>
      </c>
      <c r="D550" s="419"/>
      <c r="E550" s="148"/>
      <c r="F550" s="148"/>
    </row>
    <row r="551" spans="2:6" ht="18" customHeight="1" x14ac:dyDescent="0.3">
      <c r="B551" s="375">
        <v>8</v>
      </c>
      <c r="C551" s="362" t="s">
        <v>386</v>
      </c>
      <c r="D551" s="419"/>
      <c r="E551" s="148"/>
      <c r="F551" s="148"/>
    </row>
    <row r="552" spans="2:6" ht="18" customHeight="1" x14ac:dyDescent="0.3">
      <c r="B552" s="375"/>
      <c r="C552" s="362" t="s">
        <v>387</v>
      </c>
      <c r="D552" s="419"/>
      <c r="E552" s="148"/>
      <c r="F552" s="148"/>
    </row>
    <row r="553" spans="2:6" ht="18" customHeight="1" thickBot="1" x14ac:dyDescent="0.35">
      <c r="B553" s="376"/>
      <c r="C553" s="366" t="s">
        <v>388</v>
      </c>
      <c r="D553" s="424"/>
      <c r="E553" s="148"/>
      <c r="F553" s="148"/>
    </row>
    <row r="554" spans="2:6" ht="18" customHeight="1" thickBot="1" x14ac:dyDescent="0.35">
      <c r="B554" s="344">
        <v>9</v>
      </c>
      <c r="C554" s="369" t="s">
        <v>346</v>
      </c>
      <c r="D554" s="427">
        <f>SUM(D555:D558)</f>
        <v>2657246.5554380976</v>
      </c>
      <c r="E554" s="148"/>
      <c r="F554" s="148"/>
    </row>
    <row r="555" spans="2:6" ht="18" customHeight="1" x14ac:dyDescent="0.3">
      <c r="B555" s="377">
        <v>10</v>
      </c>
      <c r="C555" s="367" t="s">
        <v>347</v>
      </c>
      <c r="D555" s="430"/>
      <c r="E555" s="148"/>
      <c r="F555" s="148"/>
    </row>
    <row r="556" spans="2:6" ht="18" customHeight="1" x14ac:dyDescent="0.3">
      <c r="B556" s="375">
        <v>11</v>
      </c>
      <c r="C556" s="362" t="s">
        <v>348</v>
      </c>
      <c r="D556" s="421">
        <v>2657246.5554380976</v>
      </c>
      <c r="E556" s="148"/>
      <c r="F556" s="148"/>
    </row>
    <row r="557" spans="2:6" ht="18" customHeight="1" x14ac:dyDescent="0.3">
      <c r="B557" s="375">
        <v>12</v>
      </c>
      <c r="C557" s="362" t="s">
        <v>349</v>
      </c>
      <c r="D557" s="421"/>
      <c r="E557" s="148"/>
      <c r="F557" s="148"/>
    </row>
    <row r="558" spans="2:6" ht="18" customHeight="1" x14ac:dyDescent="0.3">
      <c r="B558" s="375">
        <v>13</v>
      </c>
      <c r="C558" s="362" t="s">
        <v>350</v>
      </c>
      <c r="D558" s="421"/>
      <c r="E558" s="148"/>
      <c r="F558" s="148"/>
    </row>
    <row r="559" spans="2:6" ht="18" customHeight="1" x14ac:dyDescent="0.3">
      <c r="B559" s="375">
        <v>14</v>
      </c>
      <c r="C559" s="363" t="s">
        <v>351</v>
      </c>
      <c r="D559" s="421"/>
      <c r="E559" s="148"/>
      <c r="F559" s="148"/>
    </row>
    <row r="560" spans="2:6" ht="18" customHeight="1" x14ac:dyDescent="0.3">
      <c r="B560" s="375">
        <v>15</v>
      </c>
      <c r="C560" s="363" t="s">
        <v>352</v>
      </c>
      <c r="D560" s="421">
        <v>307735.52319669223</v>
      </c>
      <c r="E560" s="148"/>
      <c r="F560" s="148"/>
    </row>
    <row r="561" spans="2:7" ht="18" customHeight="1" x14ac:dyDescent="0.3">
      <c r="B561" s="375">
        <v>16</v>
      </c>
      <c r="C561" s="363" t="s">
        <v>353</v>
      </c>
      <c r="D561" s="421">
        <v>849265.39411999867</v>
      </c>
      <c r="E561" s="148"/>
      <c r="F561" s="148"/>
    </row>
    <row r="562" spans="2:7" ht="18" customHeight="1" x14ac:dyDescent="0.3">
      <c r="B562" s="375">
        <v>17</v>
      </c>
      <c r="C562" s="362" t="s">
        <v>380</v>
      </c>
      <c r="D562" s="421">
        <v>57488.476803307836</v>
      </c>
      <c r="E562" s="156"/>
      <c r="F562" s="156"/>
    </row>
    <row r="563" spans="2:7" ht="18" customHeight="1" x14ac:dyDescent="0.3">
      <c r="B563" s="375">
        <v>18</v>
      </c>
      <c r="C563" s="362" t="s">
        <v>381</v>
      </c>
      <c r="D563" s="421">
        <v>179044</v>
      </c>
      <c r="E563" s="148"/>
      <c r="F563" s="148"/>
    </row>
    <row r="564" spans="2:7" ht="18" customHeight="1" thickBot="1" x14ac:dyDescent="0.35">
      <c r="B564" s="376">
        <v>19</v>
      </c>
      <c r="C564" s="366" t="s">
        <v>382</v>
      </c>
      <c r="D564" s="432">
        <v>93204.415315657985</v>
      </c>
      <c r="E564" s="148"/>
      <c r="F564" s="148"/>
    </row>
    <row r="565" spans="2:7" ht="18" customHeight="1" thickBot="1" x14ac:dyDescent="0.35">
      <c r="B565" s="344">
        <v>20</v>
      </c>
      <c r="C565" s="371" t="s">
        <v>401</v>
      </c>
      <c r="D565" s="427">
        <f>+SUM(D542:D547)+D549+D550+D552+D553+D554+SUM(D559:D564)</f>
        <v>4325950.603289091</v>
      </c>
      <c r="E565" s="148"/>
      <c r="F565" s="148"/>
    </row>
    <row r="566" spans="2:7" ht="18" customHeight="1" x14ac:dyDescent="0.3">
      <c r="B566" s="377"/>
      <c r="C566" s="370" t="s">
        <v>356</v>
      </c>
      <c r="D566" s="435"/>
      <c r="E566" s="148"/>
      <c r="F566" s="148"/>
    </row>
    <row r="567" spans="2:7" ht="18" customHeight="1" x14ac:dyDescent="0.3">
      <c r="B567" s="375"/>
      <c r="C567" s="364" t="s">
        <v>357</v>
      </c>
      <c r="D567" s="419"/>
      <c r="E567" s="148"/>
      <c r="F567" s="148"/>
    </row>
    <row r="568" spans="2:7" ht="18" customHeight="1" x14ac:dyDescent="0.3">
      <c r="B568" s="375">
        <v>21</v>
      </c>
      <c r="C568" s="362" t="s">
        <v>358</v>
      </c>
      <c r="D568" s="421">
        <v>2013205.376864536</v>
      </c>
      <c r="E568" s="148"/>
      <c r="F568" s="148"/>
    </row>
    <row r="569" spans="2:7" ht="18" customHeight="1" x14ac:dyDescent="0.3">
      <c r="B569" s="375">
        <v>22</v>
      </c>
      <c r="C569" s="363" t="s">
        <v>359</v>
      </c>
      <c r="D569" s="421">
        <v>32354.51</v>
      </c>
      <c r="E569" s="148"/>
      <c r="F569" s="148"/>
    </row>
    <row r="570" spans="2:7" ht="18" customHeight="1" x14ac:dyDescent="0.3">
      <c r="B570" s="375">
        <v>23</v>
      </c>
      <c r="C570" s="363" t="s">
        <v>360</v>
      </c>
      <c r="D570" s="421">
        <v>61305.121783288552</v>
      </c>
      <c r="E570" s="148"/>
      <c r="F570" s="148"/>
    </row>
    <row r="571" spans="2:7" ht="18" customHeight="1" x14ac:dyDescent="0.3">
      <c r="B571" s="375">
        <v>24</v>
      </c>
      <c r="C571" s="363" t="s">
        <v>361</v>
      </c>
      <c r="D571" s="421">
        <v>32216.51</v>
      </c>
      <c r="E571" s="148"/>
      <c r="F571" s="148"/>
    </row>
    <row r="572" spans="2:7" ht="18" customHeight="1" x14ac:dyDescent="0.3">
      <c r="B572" s="375">
        <v>25</v>
      </c>
      <c r="C572" s="362" t="s">
        <v>362</v>
      </c>
      <c r="D572" s="421">
        <v>0</v>
      </c>
      <c r="E572" s="148"/>
      <c r="F572" s="148"/>
    </row>
    <row r="573" spans="2:7" ht="18" customHeight="1" thickBot="1" x14ac:dyDescent="0.35">
      <c r="B573" s="376">
        <v>26</v>
      </c>
      <c r="C573" s="372" t="s">
        <v>363</v>
      </c>
      <c r="D573" s="432">
        <v>692562.35691093991</v>
      </c>
      <c r="E573" s="148"/>
      <c r="F573" s="148"/>
    </row>
    <row r="574" spans="2:7" ht="18" customHeight="1" thickBot="1" x14ac:dyDescent="0.35">
      <c r="B574" s="344">
        <v>27</v>
      </c>
      <c r="C574" s="371" t="s">
        <v>402</v>
      </c>
      <c r="D574" s="427">
        <f>SUM(D568:D573)</f>
        <v>2831643.8755587642</v>
      </c>
      <c r="E574" s="148"/>
      <c r="F574" s="148"/>
    </row>
    <row r="575" spans="2:7" ht="18" customHeight="1" x14ac:dyDescent="0.3">
      <c r="B575" s="377"/>
      <c r="C575" s="370" t="s">
        <v>377</v>
      </c>
      <c r="D575" s="438"/>
      <c r="E575" s="148"/>
      <c r="F575" s="148"/>
    </row>
    <row r="576" spans="2:7" ht="18" customHeight="1" x14ac:dyDescent="0.3">
      <c r="B576" s="375">
        <v>28</v>
      </c>
      <c r="C576" s="362" t="s">
        <v>378</v>
      </c>
      <c r="D576" s="421">
        <v>825000</v>
      </c>
      <c r="E576" s="156"/>
      <c r="F576" s="156"/>
      <c r="G576" s="134"/>
    </row>
    <row r="577" spans="2:7" ht="18" customHeight="1" x14ac:dyDescent="0.3">
      <c r="B577" s="375">
        <v>29</v>
      </c>
      <c r="C577" s="362" t="s">
        <v>367</v>
      </c>
      <c r="D577" s="421">
        <v>0</v>
      </c>
      <c r="E577" s="148"/>
      <c r="F577" s="148"/>
    </row>
    <row r="578" spans="2:7" ht="18" customHeight="1" x14ac:dyDescent="0.3">
      <c r="B578" s="375">
        <v>30</v>
      </c>
      <c r="C578" s="363" t="s">
        <v>368</v>
      </c>
      <c r="D578" s="421">
        <v>0</v>
      </c>
      <c r="E578" s="148"/>
      <c r="F578" s="148"/>
    </row>
    <row r="579" spans="2:7" ht="18" customHeight="1" thickBot="1" x14ac:dyDescent="0.35">
      <c r="B579" s="376">
        <v>31</v>
      </c>
      <c r="C579" s="372" t="s">
        <v>369</v>
      </c>
      <c r="D579" s="432">
        <v>669306.72773032589</v>
      </c>
      <c r="E579" s="148"/>
      <c r="F579" s="148"/>
    </row>
    <row r="580" spans="2:7" ht="18" customHeight="1" thickBot="1" x14ac:dyDescent="0.35">
      <c r="B580" s="344">
        <v>32</v>
      </c>
      <c r="C580" s="371" t="s">
        <v>403</v>
      </c>
      <c r="D580" s="427">
        <f>SUM(D576:D579)</f>
        <v>1494306.7277303259</v>
      </c>
      <c r="E580" s="148"/>
      <c r="F580" s="148"/>
    </row>
    <row r="581" spans="2:7" ht="18" customHeight="1" thickBot="1" x14ac:dyDescent="0.35">
      <c r="B581" s="344">
        <v>33</v>
      </c>
      <c r="C581" s="371" t="s">
        <v>371</v>
      </c>
      <c r="D581" s="427">
        <f>+D574+D580</f>
        <v>4325950.6032890901</v>
      </c>
      <c r="E581" s="148"/>
      <c r="F581" s="148"/>
    </row>
    <row r="582" spans="2:7" x14ac:dyDescent="0.3">
      <c r="B582" s="191"/>
      <c r="C582" s="117"/>
      <c r="D582" s="156"/>
      <c r="E582" s="148"/>
      <c r="F582" s="148"/>
    </row>
    <row r="583" spans="2:7" x14ac:dyDescent="0.3">
      <c r="B583" s="930"/>
      <c r="C583" s="931"/>
      <c r="D583" s="931"/>
      <c r="E583" s="931"/>
      <c r="F583" s="931"/>
      <c r="G583" s="931"/>
    </row>
    <row r="584" spans="2:7" ht="13.8" thickBot="1" x14ac:dyDescent="0.35">
      <c r="B584" s="932"/>
      <c r="C584" s="932"/>
      <c r="D584" s="450"/>
      <c r="E584" s="119"/>
      <c r="F584" s="119"/>
      <c r="G584" s="119"/>
    </row>
    <row r="585" spans="2:7" ht="17.25" customHeight="1" thickBot="1" x14ac:dyDescent="0.35">
      <c r="B585" s="933" t="s">
        <v>396</v>
      </c>
      <c r="C585" s="934"/>
      <c r="D585" s="451"/>
      <c r="E585" s="137"/>
      <c r="F585" s="137"/>
    </row>
    <row r="586" spans="2:7" ht="13.2" customHeight="1" x14ac:dyDescent="0.3">
      <c r="B586" s="914" t="s">
        <v>328</v>
      </c>
      <c r="C586" s="917" t="s">
        <v>329</v>
      </c>
      <c r="D586" s="925" t="s">
        <v>374</v>
      </c>
      <c r="E586" s="191"/>
      <c r="F586" s="191"/>
    </row>
    <row r="587" spans="2:7" x14ac:dyDescent="0.3">
      <c r="B587" s="915"/>
      <c r="C587" s="907"/>
      <c r="D587" s="926"/>
      <c r="E587" s="118"/>
      <c r="F587" s="118"/>
    </row>
    <row r="588" spans="2:7" ht="13.8" thickBot="1" x14ac:dyDescent="0.35">
      <c r="B588" s="916"/>
      <c r="C588" s="918"/>
      <c r="D588" s="927"/>
      <c r="E588" s="118"/>
      <c r="F588" s="118"/>
    </row>
    <row r="589" spans="2:7" ht="18" customHeight="1" x14ac:dyDescent="0.3">
      <c r="B589" s="373"/>
      <c r="C589" s="374" t="s">
        <v>334</v>
      </c>
      <c r="D589" s="416"/>
      <c r="E589" s="148"/>
      <c r="F589" s="148"/>
    </row>
    <row r="590" spans="2:7" ht="18" customHeight="1" x14ac:dyDescent="0.3">
      <c r="B590" s="375">
        <v>1</v>
      </c>
      <c r="C590" s="362" t="s">
        <v>335</v>
      </c>
      <c r="D590" s="419"/>
      <c r="E590" s="148"/>
      <c r="F590" s="148"/>
    </row>
    <row r="591" spans="2:7" ht="18" customHeight="1" x14ac:dyDescent="0.3">
      <c r="B591" s="375">
        <v>2</v>
      </c>
      <c r="C591" s="362" t="s">
        <v>336</v>
      </c>
      <c r="D591" s="420">
        <v>11747.693950000003</v>
      </c>
      <c r="E591" s="148"/>
      <c r="F591" s="148"/>
    </row>
    <row r="592" spans="2:7" ht="18" customHeight="1" x14ac:dyDescent="0.3">
      <c r="B592" s="375">
        <v>3</v>
      </c>
      <c r="C592" s="362" t="s">
        <v>337</v>
      </c>
      <c r="D592" s="421">
        <v>11612.789000000001</v>
      </c>
      <c r="E592" s="148"/>
      <c r="F592" s="148"/>
    </row>
    <row r="593" spans="2:6" ht="18" customHeight="1" x14ac:dyDescent="0.3">
      <c r="B593" s="375">
        <v>4</v>
      </c>
      <c r="C593" s="362" t="s">
        <v>288</v>
      </c>
      <c r="D593" s="421">
        <v>269910.05300000001</v>
      </c>
      <c r="E593" s="148"/>
      <c r="F593" s="148"/>
    </row>
    <row r="594" spans="2:6" ht="18" customHeight="1" x14ac:dyDescent="0.3">
      <c r="B594" s="375">
        <v>5</v>
      </c>
      <c r="C594" s="362" t="s">
        <v>383</v>
      </c>
      <c r="D594" s="421">
        <v>54853.488000000012</v>
      </c>
      <c r="E594" s="148"/>
      <c r="F594" s="148"/>
    </row>
    <row r="595" spans="2:6" ht="18" customHeight="1" x14ac:dyDescent="0.3">
      <c r="B595" s="375">
        <v>6</v>
      </c>
      <c r="C595" s="362" t="s">
        <v>339</v>
      </c>
      <c r="D595" s="419"/>
      <c r="E595" s="148"/>
      <c r="F595" s="148"/>
    </row>
    <row r="596" spans="2:6" ht="18" customHeight="1" x14ac:dyDescent="0.3">
      <c r="B596" s="375">
        <v>7</v>
      </c>
      <c r="C596" s="362" t="s">
        <v>340</v>
      </c>
      <c r="D596" s="419"/>
      <c r="E596" s="148"/>
      <c r="F596" s="148"/>
    </row>
    <row r="597" spans="2:6" ht="18" customHeight="1" x14ac:dyDescent="0.3">
      <c r="B597" s="375"/>
      <c r="C597" s="362" t="s">
        <v>384</v>
      </c>
      <c r="D597" s="419"/>
      <c r="E597" s="148"/>
      <c r="F597" s="148"/>
    </row>
    <row r="598" spans="2:6" ht="18" customHeight="1" x14ac:dyDescent="0.3">
      <c r="B598" s="375"/>
      <c r="C598" s="362" t="s">
        <v>385</v>
      </c>
      <c r="D598" s="419"/>
      <c r="E598" s="148"/>
      <c r="F598" s="148"/>
    </row>
    <row r="599" spans="2:6" ht="18" customHeight="1" x14ac:dyDescent="0.3">
      <c r="B599" s="375">
        <v>8</v>
      </c>
      <c r="C599" s="362" t="s">
        <v>386</v>
      </c>
      <c r="D599" s="419"/>
      <c r="E599" s="148"/>
      <c r="F599" s="148"/>
    </row>
    <row r="600" spans="2:6" ht="18" customHeight="1" x14ac:dyDescent="0.3">
      <c r="B600" s="375"/>
      <c r="C600" s="362" t="s">
        <v>387</v>
      </c>
      <c r="D600" s="419"/>
      <c r="E600" s="148"/>
      <c r="F600" s="148"/>
    </row>
    <row r="601" spans="2:6" ht="18" customHeight="1" thickBot="1" x14ac:dyDescent="0.35">
      <c r="B601" s="376"/>
      <c r="C601" s="366" t="s">
        <v>388</v>
      </c>
      <c r="D601" s="424"/>
      <c r="E601" s="148"/>
      <c r="F601" s="148"/>
    </row>
    <row r="602" spans="2:6" ht="18" customHeight="1" thickBot="1" x14ac:dyDescent="0.35">
      <c r="B602" s="344">
        <v>9</v>
      </c>
      <c r="C602" s="369" t="s">
        <v>346</v>
      </c>
      <c r="D602" s="427">
        <f>SUM(D603:D606)</f>
        <v>9671185.318</v>
      </c>
      <c r="E602" s="148"/>
      <c r="F602" s="148"/>
    </row>
    <row r="603" spans="2:6" ht="18" customHeight="1" x14ac:dyDescent="0.3">
      <c r="B603" s="377">
        <v>10</v>
      </c>
      <c r="C603" s="367" t="s">
        <v>347</v>
      </c>
      <c r="D603" s="430"/>
      <c r="E603" s="148"/>
      <c r="F603" s="148"/>
    </row>
    <row r="604" spans="2:6" ht="18" customHeight="1" x14ac:dyDescent="0.3">
      <c r="B604" s="375">
        <v>11</v>
      </c>
      <c r="C604" s="362" t="s">
        <v>348</v>
      </c>
      <c r="D604" s="421">
        <v>9143132.818</v>
      </c>
      <c r="E604" s="148"/>
      <c r="F604" s="148"/>
    </row>
    <row r="605" spans="2:6" ht="18" customHeight="1" x14ac:dyDescent="0.3">
      <c r="B605" s="375">
        <v>12</v>
      </c>
      <c r="C605" s="362" t="s">
        <v>349</v>
      </c>
      <c r="D605" s="421">
        <v>528052.5</v>
      </c>
      <c r="E605" s="148"/>
      <c r="F605" s="148"/>
    </row>
    <row r="606" spans="2:6" ht="18" customHeight="1" x14ac:dyDescent="0.3">
      <c r="B606" s="375">
        <v>13</v>
      </c>
      <c r="C606" s="362" t="s">
        <v>350</v>
      </c>
      <c r="D606" s="421"/>
      <c r="E606" s="148"/>
      <c r="F606" s="148"/>
    </row>
    <row r="607" spans="2:6" ht="18" customHeight="1" x14ac:dyDescent="0.3">
      <c r="B607" s="375">
        <v>14</v>
      </c>
      <c r="C607" s="363" t="s">
        <v>351</v>
      </c>
      <c r="D607" s="421"/>
      <c r="E607" s="148"/>
      <c r="F607" s="148"/>
    </row>
    <row r="608" spans="2:6" ht="18" customHeight="1" x14ac:dyDescent="0.3">
      <c r="B608" s="375">
        <v>15</v>
      </c>
      <c r="C608" s="363" t="s">
        <v>352</v>
      </c>
      <c r="D608" s="421">
        <v>538977.30299999996</v>
      </c>
      <c r="E608" s="148"/>
      <c r="F608" s="148"/>
    </row>
    <row r="609" spans="2:6" ht="18" customHeight="1" x14ac:dyDescent="0.3">
      <c r="B609" s="375">
        <v>16</v>
      </c>
      <c r="C609" s="363" t="s">
        <v>353</v>
      </c>
      <c r="D609" s="421">
        <v>1272473.558</v>
      </c>
      <c r="E609" s="148"/>
      <c r="F609" s="148"/>
    </row>
    <row r="610" spans="2:6" ht="18" customHeight="1" x14ac:dyDescent="0.3">
      <c r="B610" s="375">
        <v>17</v>
      </c>
      <c r="C610" s="362" t="s">
        <v>380</v>
      </c>
      <c r="D610" s="421">
        <v>204811.66699999999</v>
      </c>
      <c r="E610" s="156"/>
      <c r="F610" s="156"/>
    </row>
    <row r="611" spans="2:6" ht="18" customHeight="1" x14ac:dyDescent="0.3">
      <c r="B611" s="375">
        <v>18</v>
      </c>
      <c r="C611" s="362" t="s">
        <v>381</v>
      </c>
      <c r="D611" s="421">
        <v>0</v>
      </c>
      <c r="E611" s="148"/>
      <c r="F611" s="148"/>
    </row>
    <row r="612" spans="2:6" ht="18" customHeight="1" thickBot="1" x14ac:dyDescent="0.35">
      <c r="B612" s="376">
        <v>19</v>
      </c>
      <c r="C612" s="366" t="s">
        <v>382</v>
      </c>
      <c r="D612" s="432">
        <v>108656.92200000001</v>
      </c>
      <c r="E612" s="148"/>
      <c r="F612" s="148"/>
    </row>
    <row r="613" spans="2:6" ht="18" customHeight="1" thickBot="1" x14ac:dyDescent="0.35">
      <c r="B613" s="344">
        <v>20</v>
      </c>
      <c r="C613" s="371" t="s">
        <v>401</v>
      </c>
      <c r="D613" s="427">
        <f>+SUM(D590:D595)+D597+D598+D600+D601+D602+SUM(D607:D612)</f>
        <v>12144228.791949999</v>
      </c>
      <c r="E613" s="148"/>
      <c r="F613" s="148"/>
    </row>
    <row r="614" spans="2:6" ht="18" customHeight="1" x14ac:dyDescent="0.3">
      <c r="B614" s="377"/>
      <c r="C614" s="370" t="s">
        <v>356</v>
      </c>
      <c r="D614" s="435"/>
      <c r="E614" s="148"/>
      <c r="F614" s="148"/>
    </row>
    <row r="615" spans="2:6" ht="18" customHeight="1" x14ac:dyDescent="0.3">
      <c r="B615" s="375"/>
      <c r="C615" s="364" t="s">
        <v>357</v>
      </c>
      <c r="D615" s="419"/>
      <c r="E615" s="148"/>
      <c r="F615" s="148"/>
    </row>
    <row r="616" spans="2:6" ht="18" customHeight="1" x14ac:dyDescent="0.3">
      <c r="B616" s="375">
        <v>21</v>
      </c>
      <c r="C616" s="362" t="s">
        <v>358</v>
      </c>
      <c r="D616" s="421">
        <v>4258822.6500000004</v>
      </c>
      <c r="E616" s="148"/>
      <c r="F616" s="148"/>
    </row>
    <row r="617" spans="2:6" ht="18" customHeight="1" x14ac:dyDescent="0.3">
      <c r="B617" s="375">
        <v>22</v>
      </c>
      <c r="C617" s="363" t="s">
        <v>359</v>
      </c>
      <c r="D617" s="421">
        <v>68709.877999999997</v>
      </c>
      <c r="E617" s="148"/>
      <c r="F617" s="148"/>
    </row>
    <row r="618" spans="2:6" ht="18" customHeight="1" x14ac:dyDescent="0.3">
      <c r="B618" s="375">
        <v>23</v>
      </c>
      <c r="C618" s="363" t="s">
        <v>360</v>
      </c>
      <c r="D618" s="421">
        <v>838517.28599999996</v>
      </c>
      <c r="E618" s="148"/>
      <c r="F618" s="148"/>
    </row>
    <row r="619" spans="2:6" ht="18" customHeight="1" x14ac:dyDescent="0.3">
      <c r="B619" s="375">
        <v>24</v>
      </c>
      <c r="C619" s="363" t="s">
        <v>361</v>
      </c>
      <c r="D619" s="421">
        <v>35044.61</v>
      </c>
      <c r="E619" s="148"/>
      <c r="F619" s="148"/>
    </row>
    <row r="620" spans="2:6" ht="18" customHeight="1" x14ac:dyDescent="0.3">
      <c r="B620" s="375">
        <v>25</v>
      </c>
      <c r="C620" s="362" t="s">
        <v>362</v>
      </c>
      <c r="D620" s="421">
        <v>0</v>
      </c>
      <c r="E620" s="148"/>
      <c r="F620" s="148"/>
    </row>
    <row r="621" spans="2:6" ht="18" customHeight="1" thickBot="1" x14ac:dyDescent="0.35">
      <c r="B621" s="376">
        <v>26</v>
      </c>
      <c r="C621" s="372" t="s">
        <v>363</v>
      </c>
      <c r="D621" s="432">
        <v>1694582.68420359</v>
      </c>
      <c r="E621" s="148"/>
      <c r="F621" s="148"/>
    </row>
    <row r="622" spans="2:6" ht="18" customHeight="1" thickBot="1" x14ac:dyDescent="0.35">
      <c r="B622" s="344">
        <v>27</v>
      </c>
      <c r="C622" s="371" t="s">
        <v>402</v>
      </c>
      <c r="D622" s="427">
        <f>SUM(D616:D621)</f>
        <v>6895677.1082035908</v>
      </c>
      <c r="E622" s="148"/>
      <c r="F622" s="148"/>
    </row>
    <row r="623" spans="2:6" ht="18" customHeight="1" x14ac:dyDescent="0.3">
      <c r="B623" s="377"/>
      <c r="C623" s="370" t="s">
        <v>377</v>
      </c>
      <c r="D623" s="438"/>
      <c r="E623" s="148"/>
      <c r="F623" s="148"/>
    </row>
    <row r="624" spans="2:6" ht="18" customHeight="1" x14ac:dyDescent="0.3">
      <c r="B624" s="375">
        <v>28</v>
      </c>
      <c r="C624" s="362" t="s">
        <v>378</v>
      </c>
      <c r="D624" s="421">
        <v>1350000</v>
      </c>
      <c r="E624" s="156"/>
      <c r="F624" s="156"/>
    </row>
    <row r="625" spans="2:7" ht="18" customHeight="1" x14ac:dyDescent="0.3">
      <c r="B625" s="375">
        <v>29</v>
      </c>
      <c r="C625" s="362" t="s">
        <v>367</v>
      </c>
      <c r="D625" s="421">
        <v>30913.687528599999</v>
      </c>
      <c r="E625" s="148"/>
      <c r="F625" s="148"/>
    </row>
    <row r="626" spans="2:7" ht="18" customHeight="1" x14ac:dyDescent="0.3">
      <c r="B626" s="375">
        <v>30</v>
      </c>
      <c r="C626" s="363" t="s">
        <v>368</v>
      </c>
      <c r="D626" s="421">
        <v>0</v>
      </c>
      <c r="E626" s="148"/>
      <c r="F626" s="148"/>
    </row>
    <row r="627" spans="2:7" ht="18" customHeight="1" thickBot="1" x14ac:dyDescent="0.35">
      <c r="B627" s="376">
        <v>31</v>
      </c>
      <c r="C627" s="372" t="s">
        <v>369</v>
      </c>
      <c r="D627" s="432">
        <v>3867637.996217804</v>
      </c>
      <c r="E627" s="148"/>
      <c r="F627" s="148"/>
    </row>
    <row r="628" spans="2:7" ht="18" customHeight="1" thickBot="1" x14ac:dyDescent="0.35">
      <c r="B628" s="344">
        <v>32</v>
      </c>
      <c r="C628" s="371" t="s">
        <v>403</v>
      </c>
      <c r="D628" s="427">
        <f>SUM(D624:D627)</f>
        <v>5248551.683746404</v>
      </c>
      <c r="E628" s="148"/>
      <c r="F628" s="148"/>
    </row>
    <row r="629" spans="2:7" ht="18" customHeight="1" thickBot="1" x14ac:dyDescent="0.35">
      <c r="B629" s="344">
        <v>33</v>
      </c>
      <c r="C629" s="371" t="s">
        <v>371</v>
      </c>
      <c r="D629" s="427">
        <f>+D622+D628</f>
        <v>12144228.791949995</v>
      </c>
      <c r="E629" s="148"/>
      <c r="F629" s="148"/>
    </row>
    <row r="630" spans="2:7" x14ac:dyDescent="0.3">
      <c r="B630" s="191"/>
      <c r="C630" s="117"/>
      <c r="D630" s="156"/>
      <c r="E630" s="148"/>
      <c r="F630" s="148"/>
    </row>
    <row r="631" spans="2:7" x14ac:dyDescent="0.3">
      <c r="B631" s="930"/>
      <c r="C631" s="931"/>
      <c r="D631" s="931"/>
      <c r="E631" s="931"/>
      <c r="F631" s="931"/>
      <c r="G631" s="931"/>
    </row>
    <row r="632" spans="2:7" ht="13.8" thickBot="1" x14ac:dyDescent="0.35">
      <c r="B632" s="932"/>
      <c r="C632" s="932"/>
      <c r="D632" s="450"/>
      <c r="E632" s="119"/>
      <c r="F632" s="119"/>
      <c r="G632" s="119"/>
    </row>
    <row r="633" spans="2:7" ht="13.8" thickBot="1" x14ac:dyDescent="0.35">
      <c r="B633" s="933" t="s">
        <v>405</v>
      </c>
      <c r="C633" s="934"/>
      <c r="D633" s="451"/>
      <c r="E633" s="137"/>
      <c r="F633" s="137"/>
    </row>
    <row r="634" spans="2:7" ht="13.2" customHeight="1" x14ac:dyDescent="0.3">
      <c r="B634" s="914" t="s">
        <v>328</v>
      </c>
      <c r="C634" s="917" t="s">
        <v>329</v>
      </c>
      <c r="D634" s="925" t="s">
        <v>374</v>
      </c>
      <c r="E634" s="191"/>
      <c r="F634" s="191"/>
    </row>
    <row r="635" spans="2:7" x14ac:dyDescent="0.3">
      <c r="B635" s="915"/>
      <c r="C635" s="907"/>
      <c r="D635" s="926"/>
      <c r="E635" s="118"/>
      <c r="F635" s="118"/>
    </row>
    <row r="636" spans="2:7" ht="13.8" thickBot="1" x14ac:dyDescent="0.35">
      <c r="B636" s="916"/>
      <c r="C636" s="918"/>
      <c r="D636" s="927"/>
      <c r="E636" s="118"/>
      <c r="F636" s="118"/>
    </row>
    <row r="637" spans="2:7" ht="18" customHeight="1" x14ac:dyDescent="0.3">
      <c r="B637" s="373"/>
      <c r="C637" s="374" t="s">
        <v>334</v>
      </c>
      <c r="D637" s="416"/>
      <c r="E637" s="148"/>
      <c r="F637" s="148"/>
    </row>
    <row r="638" spans="2:7" ht="18" customHeight="1" x14ac:dyDescent="0.3">
      <c r="B638" s="375">
        <v>1</v>
      </c>
      <c r="C638" s="362" t="s">
        <v>335</v>
      </c>
      <c r="D638" s="419"/>
      <c r="E638" s="148"/>
      <c r="F638" s="148"/>
    </row>
    <row r="639" spans="2:7" ht="18" customHeight="1" x14ac:dyDescent="0.3">
      <c r="B639" s="375">
        <v>2</v>
      </c>
      <c r="C639" s="362" t="s">
        <v>336</v>
      </c>
      <c r="D639" s="420"/>
      <c r="E639" s="148"/>
      <c r="F639" s="148"/>
    </row>
    <row r="640" spans="2:7" ht="18" customHeight="1" x14ac:dyDescent="0.3">
      <c r="B640" s="375">
        <v>3</v>
      </c>
      <c r="C640" s="362" t="s">
        <v>337</v>
      </c>
      <c r="D640" s="421"/>
      <c r="E640" s="148"/>
      <c r="F640" s="148"/>
    </row>
    <row r="641" spans="2:6" ht="18" customHeight="1" x14ac:dyDescent="0.3">
      <c r="B641" s="375">
        <v>4</v>
      </c>
      <c r="C641" s="362" t="s">
        <v>288</v>
      </c>
      <c r="D641" s="421">
        <v>83946.567459025609</v>
      </c>
      <c r="E641" s="148"/>
      <c r="F641" s="148"/>
    </row>
    <row r="642" spans="2:6" ht="18" customHeight="1" x14ac:dyDescent="0.3">
      <c r="B642" s="375">
        <v>5</v>
      </c>
      <c r="C642" s="362" t="s">
        <v>383</v>
      </c>
      <c r="D642" s="421">
        <v>118924.62674180894</v>
      </c>
      <c r="E642" s="148"/>
      <c r="F642" s="148"/>
    </row>
    <row r="643" spans="2:6" ht="18" customHeight="1" x14ac:dyDescent="0.3">
      <c r="B643" s="375">
        <v>6</v>
      </c>
      <c r="C643" s="362" t="s">
        <v>339</v>
      </c>
      <c r="D643" s="419">
        <v>108700</v>
      </c>
      <c r="E643" s="148"/>
      <c r="F643" s="148"/>
    </row>
    <row r="644" spans="2:6" ht="18" customHeight="1" x14ac:dyDescent="0.3">
      <c r="B644" s="375">
        <v>7</v>
      </c>
      <c r="C644" s="362" t="s">
        <v>340</v>
      </c>
      <c r="D644" s="419"/>
      <c r="E644" s="148"/>
      <c r="F644" s="148"/>
    </row>
    <row r="645" spans="2:6" ht="18" customHeight="1" x14ac:dyDescent="0.3">
      <c r="B645" s="375"/>
      <c r="C645" s="362" t="s">
        <v>384</v>
      </c>
      <c r="D645" s="419"/>
      <c r="E645" s="148"/>
      <c r="F645" s="148"/>
    </row>
    <row r="646" spans="2:6" ht="18" customHeight="1" x14ac:dyDescent="0.3">
      <c r="B646" s="375"/>
      <c r="C646" s="362" t="s">
        <v>385</v>
      </c>
      <c r="D646" s="419"/>
      <c r="E646" s="148"/>
      <c r="F646" s="148"/>
    </row>
    <row r="647" spans="2:6" ht="18" customHeight="1" x14ac:dyDescent="0.3">
      <c r="B647" s="375">
        <v>8</v>
      </c>
      <c r="C647" s="362" t="s">
        <v>386</v>
      </c>
      <c r="D647" s="419"/>
      <c r="E647" s="148"/>
      <c r="F647" s="148"/>
    </row>
    <row r="648" spans="2:6" ht="18" customHeight="1" x14ac:dyDescent="0.3">
      <c r="B648" s="375"/>
      <c r="C648" s="362" t="s">
        <v>387</v>
      </c>
      <c r="D648" s="419"/>
      <c r="E648" s="148"/>
      <c r="F648" s="148"/>
    </row>
    <row r="649" spans="2:6" ht="18" customHeight="1" thickBot="1" x14ac:dyDescent="0.35">
      <c r="B649" s="376"/>
      <c r="C649" s="366" t="s">
        <v>388</v>
      </c>
      <c r="D649" s="424"/>
      <c r="E649" s="148"/>
      <c r="F649" s="148"/>
    </row>
    <row r="650" spans="2:6" ht="18" customHeight="1" thickBot="1" x14ac:dyDescent="0.35">
      <c r="B650" s="344">
        <v>9</v>
      </c>
      <c r="C650" s="369" t="s">
        <v>346</v>
      </c>
      <c r="D650" s="427">
        <f>SUM(D651:D654)</f>
        <v>1000479.0644705041</v>
      </c>
      <c r="E650" s="148"/>
      <c r="F650" s="148"/>
    </row>
    <row r="651" spans="2:6" ht="18" customHeight="1" x14ac:dyDescent="0.3">
      <c r="B651" s="377">
        <v>10</v>
      </c>
      <c r="C651" s="367" t="s">
        <v>347</v>
      </c>
      <c r="D651" s="430"/>
      <c r="E651" s="148"/>
      <c r="F651" s="148"/>
    </row>
    <row r="652" spans="2:6" ht="18" customHeight="1" x14ac:dyDescent="0.3">
      <c r="B652" s="375">
        <v>11</v>
      </c>
      <c r="C652" s="362" t="s">
        <v>348</v>
      </c>
      <c r="D652" s="421">
        <v>895163.37427050411</v>
      </c>
      <c r="E652" s="148"/>
      <c r="F652" s="148"/>
    </row>
    <row r="653" spans="2:6" ht="18" customHeight="1" x14ac:dyDescent="0.3">
      <c r="B653" s="375">
        <v>12</v>
      </c>
      <c r="C653" s="362" t="s">
        <v>349</v>
      </c>
      <c r="D653" s="421"/>
      <c r="E653" s="148"/>
      <c r="F653" s="148"/>
    </row>
    <row r="654" spans="2:6" ht="18" customHeight="1" x14ac:dyDescent="0.3">
      <c r="B654" s="375">
        <v>13</v>
      </c>
      <c r="C654" s="362" t="s">
        <v>350</v>
      </c>
      <c r="D654" s="421">
        <v>105315.6902</v>
      </c>
      <c r="E654" s="148"/>
      <c r="F654" s="148"/>
    </row>
    <row r="655" spans="2:6" ht="18" customHeight="1" x14ac:dyDescent="0.3">
      <c r="B655" s="375">
        <v>14</v>
      </c>
      <c r="C655" s="363" t="s">
        <v>351</v>
      </c>
      <c r="D655" s="421"/>
      <c r="E655" s="148"/>
      <c r="F655" s="148"/>
    </row>
    <row r="656" spans="2:6" ht="18" customHeight="1" x14ac:dyDescent="0.3">
      <c r="B656" s="375">
        <v>15</v>
      </c>
      <c r="C656" s="363" t="s">
        <v>352</v>
      </c>
      <c r="D656" s="421">
        <v>47329.418627487335</v>
      </c>
      <c r="E656" s="148"/>
      <c r="F656" s="148"/>
    </row>
    <row r="657" spans="2:6" ht="18" customHeight="1" x14ac:dyDescent="0.3">
      <c r="B657" s="375">
        <v>16</v>
      </c>
      <c r="C657" s="363" t="s">
        <v>353</v>
      </c>
      <c r="D657" s="421">
        <v>408466.67918000097</v>
      </c>
      <c r="E657" s="148"/>
      <c r="F657" s="148"/>
    </row>
    <row r="658" spans="2:6" ht="18" customHeight="1" x14ac:dyDescent="0.3">
      <c r="B658" s="375">
        <v>17</v>
      </c>
      <c r="C658" s="362" t="s">
        <v>380</v>
      </c>
      <c r="D658" s="421">
        <v>126554.25260742442</v>
      </c>
      <c r="E658" s="148"/>
      <c r="F658" s="148"/>
    </row>
    <row r="659" spans="2:6" ht="18" customHeight="1" x14ac:dyDescent="0.3">
      <c r="B659" s="375">
        <v>18</v>
      </c>
      <c r="C659" s="362" t="s">
        <v>381</v>
      </c>
      <c r="D659" s="421">
        <v>99957.627999999997</v>
      </c>
      <c r="E659" s="148"/>
      <c r="F659" s="148"/>
    </row>
    <row r="660" spans="2:6" ht="18" customHeight="1" thickBot="1" x14ac:dyDescent="0.35">
      <c r="B660" s="376">
        <v>19</v>
      </c>
      <c r="C660" s="366" t="s">
        <v>382</v>
      </c>
      <c r="D660" s="432">
        <v>15952.351999999999</v>
      </c>
      <c r="E660" s="148"/>
      <c r="F660" s="148"/>
    </row>
    <row r="661" spans="2:6" ht="18" customHeight="1" thickBot="1" x14ac:dyDescent="0.35">
      <c r="B661" s="344">
        <v>20</v>
      </c>
      <c r="C661" s="371" t="s">
        <v>401</v>
      </c>
      <c r="D661" s="427">
        <f>+SUM(D638:D643)+D645+D646+D648+D649+D650+SUM(D655:D660)</f>
        <v>2010310.5890862513</v>
      </c>
      <c r="E661" s="148"/>
      <c r="F661" s="148"/>
    </row>
    <row r="662" spans="2:6" ht="18" customHeight="1" x14ac:dyDescent="0.3">
      <c r="B662" s="377"/>
      <c r="C662" s="370" t="s">
        <v>356</v>
      </c>
      <c r="D662" s="435"/>
      <c r="E662" s="148"/>
      <c r="F662" s="148"/>
    </row>
    <row r="663" spans="2:6" ht="18" customHeight="1" x14ac:dyDescent="0.3">
      <c r="B663" s="375"/>
      <c r="C663" s="364" t="s">
        <v>357</v>
      </c>
      <c r="D663" s="419"/>
      <c r="E663" s="148"/>
      <c r="F663" s="148"/>
    </row>
    <row r="664" spans="2:6" ht="18" customHeight="1" x14ac:dyDescent="0.3">
      <c r="B664" s="375">
        <v>21</v>
      </c>
      <c r="C664" s="362" t="s">
        <v>358</v>
      </c>
      <c r="D664" s="421">
        <v>809235.02799999993</v>
      </c>
      <c r="E664" s="148"/>
      <c r="F664" s="148"/>
    </row>
    <row r="665" spans="2:6" ht="18" customHeight="1" x14ac:dyDescent="0.3">
      <c r="B665" s="375">
        <v>22</v>
      </c>
      <c r="C665" s="363" t="s">
        <v>359</v>
      </c>
      <c r="D665" s="421">
        <v>5290.9350000000004</v>
      </c>
      <c r="E665" s="148"/>
      <c r="F665" s="148"/>
    </row>
    <row r="666" spans="2:6" ht="18" customHeight="1" x14ac:dyDescent="0.3">
      <c r="B666" s="375">
        <v>23</v>
      </c>
      <c r="C666" s="363" t="s">
        <v>360</v>
      </c>
      <c r="D666" s="421">
        <v>38480.115770402139</v>
      </c>
      <c r="E666" s="148"/>
      <c r="F666" s="148"/>
    </row>
    <row r="667" spans="2:6" ht="18" customHeight="1" x14ac:dyDescent="0.3">
      <c r="B667" s="375">
        <v>24</v>
      </c>
      <c r="C667" s="363" t="s">
        <v>361</v>
      </c>
      <c r="D667" s="421"/>
      <c r="E667" s="148"/>
      <c r="F667" s="148"/>
    </row>
    <row r="668" spans="2:6" ht="18" customHeight="1" x14ac:dyDescent="0.3">
      <c r="B668" s="375">
        <v>25</v>
      </c>
      <c r="C668" s="362" t="s">
        <v>362</v>
      </c>
      <c r="D668" s="421"/>
      <c r="E668" s="148"/>
      <c r="F668" s="148"/>
    </row>
    <row r="669" spans="2:6" ht="18" customHeight="1" thickBot="1" x14ac:dyDescent="0.35">
      <c r="B669" s="376">
        <v>26</v>
      </c>
      <c r="C669" s="372" t="s">
        <v>363</v>
      </c>
      <c r="D669" s="432">
        <v>391311.11</v>
      </c>
      <c r="E669" s="148"/>
      <c r="F669" s="148"/>
    </row>
    <row r="670" spans="2:6" ht="18" customHeight="1" thickBot="1" x14ac:dyDescent="0.35">
      <c r="B670" s="344">
        <v>27</v>
      </c>
      <c r="C670" s="371" t="s">
        <v>402</v>
      </c>
      <c r="D670" s="427">
        <f>SUM(D664:D669)</f>
        <v>1244317.1887704022</v>
      </c>
      <c r="E670" s="148"/>
      <c r="F670" s="148"/>
    </row>
    <row r="671" spans="2:6" ht="18" customHeight="1" x14ac:dyDescent="0.3">
      <c r="B671" s="377"/>
      <c r="C671" s="370" t="s">
        <v>377</v>
      </c>
      <c r="D671" s="438"/>
      <c r="E671" s="148"/>
      <c r="F671" s="148"/>
    </row>
    <row r="672" spans="2:6" ht="18" customHeight="1" x14ac:dyDescent="0.3">
      <c r="B672" s="375">
        <v>28</v>
      </c>
      <c r="C672" s="362" t="s">
        <v>378</v>
      </c>
      <c r="D672" s="421">
        <v>571653.75263808202</v>
      </c>
      <c r="E672" s="148"/>
      <c r="F672" s="148"/>
    </row>
    <row r="673" spans="2:7" ht="18" customHeight="1" x14ac:dyDescent="0.3">
      <c r="B673" s="375">
        <v>29</v>
      </c>
      <c r="C673" s="362" t="s">
        <v>367</v>
      </c>
      <c r="D673" s="421">
        <v>0</v>
      </c>
      <c r="E673" s="148"/>
      <c r="F673" s="148"/>
    </row>
    <row r="674" spans="2:7" ht="18" customHeight="1" x14ac:dyDescent="0.3">
      <c r="B674" s="375">
        <v>30</v>
      </c>
      <c r="C674" s="363" t="s">
        <v>368</v>
      </c>
      <c r="D674" s="421">
        <v>3688.3617721933547</v>
      </c>
      <c r="E674" s="148"/>
      <c r="F674" s="148"/>
    </row>
    <row r="675" spans="2:7" ht="18" customHeight="1" thickBot="1" x14ac:dyDescent="0.35">
      <c r="B675" s="376">
        <v>31</v>
      </c>
      <c r="C675" s="372" t="s">
        <v>369</v>
      </c>
      <c r="D675" s="432">
        <v>190652.0616270602</v>
      </c>
      <c r="E675" s="148"/>
      <c r="F675" s="148"/>
    </row>
    <row r="676" spans="2:7" ht="18" customHeight="1" thickBot="1" x14ac:dyDescent="0.35">
      <c r="B676" s="344">
        <v>32</v>
      </c>
      <c r="C676" s="371" t="s">
        <v>403</v>
      </c>
      <c r="D676" s="427">
        <f>SUM(D672:D675)</f>
        <v>765994.17603733554</v>
      </c>
      <c r="E676" s="148"/>
      <c r="F676" s="148"/>
    </row>
    <row r="677" spans="2:7" ht="18" customHeight="1" thickBot="1" x14ac:dyDescent="0.35">
      <c r="B677" s="344">
        <v>33</v>
      </c>
      <c r="C677" s="371" t="s">
        <v>371</v>
      </c>
      <c r="D677" s="427">
        <f>+D670+D676</f>
        <v>2010311.3648077378</v>
      </c>
      <c r="E677" s="148"/>
      <c r="F677" s="148"/>
    </row>
    <row r="678" spans="2:7" x14ac:dyDescent="0.3">
      <c r="B678" s="191"/>
      <c r="C678" s="117"/>
      <c r="D678" s="156" t="s">
        <v>391</v>
      </c>
      <c r="E678" s="148"/>
      <c r="F678" s="148"/>
    </row>
    <row r="679" spans="2:7" x14ac:dyDescent="0.3">
      <c r="B679" s="930"/>
      <c r="C679" s="931"/>
      <c r="D679" s="931"/>
      <c r="E679" s="931"/>
      <c r="F679" s="931"/>
      <c r="G679" s="931"/>
    </row>
    <row r="680" spans="2:7" ht="13.8" thickBot="1" x14ac:dyDescent="0.35">
      <c r="B680" s="932"/>
      <c r="C680" s="932"/>
      <c r="D680" s="450"/>
      <c r="E680" s="119"/>
      <c r="F680" s="119"/>
      <c r="G680" s="119"/>
    </row>
    <row r="681" spans="2:7" ht="13.8" thickBot="1" x14ac:dyDescent="0.35">
      <c r="B681" s="933" t="s">
        <v>32</v>
      </c>
      <c r="C681" s="934"/>
      <c r="D681" s="451"/>
      <c r="E681" s="137"/>
      <c r="F681" s="137"/>
    </row>
    <row r="682" spans="2:7" ht="33.6" customHeight="1" thickBot="1" x14ac:dyDescent="0.35">
      <c r="B682" s="442" t="s">
        <v>328</v>
      </c>
      <c r="C682" s="441" t="s">
        <v>329</v>
      </c>
      <c r="D682" s="452" t="s">
        <v>406</v>
      </c>
      <c r="E682" s="191"/>
      <c r="F682" s="191"/>
    </row>
    <row r="683" spans="2:7" ht="18" customHeight="1" x14ac:dyDescent="0.3">
      <c r="B683" s="373"/>
      <c r="C683" s="374" t="s">
        <v>334</v>
      </c>
      <c r="D683" s="416"/>
      <c r="E683" s="148"/>
      <c r="F683" s="148"/>
    </row>
    <row r="684" spans="2:7" ht="18" customHeight="1" x14ac:dyDescent="0.3">
      <c r="B684" s="375">
        <v>1</v>
      </c>
      <c r="C684" s="362" t="s">
        <v>335</v>
      </c>
      <c r="D684" s="419"/>
      <c r="E684" s="148"/>
      <c r="F684" s="148"/>
    </row>
    <row r="685" spans="2:7" ht="18" customHeight="1" x14ac:dyDescent="0.3">
      <c r="B685" s="375">
        <v>2</v>
      </c>
      <c r="C685" s="362" t="s">
        <v>336</v>
      </c>
      <c r="D685" s="420">
        <v>116025.50924</v>
      </c>
      <c r="E685" s="148"/>
      <c r="F685" s="148"/>
    </row>
    <row r="686" spans="2:7" ht="18" customHeight="1" x14ac:dyDescent="0.3">
      <c r="B686" s="375">
        <v>3</v>
      </c>
      <c r="C686" s="362" t="s">
        <v>337</v>
      </c>
      <c r="D686" s="421"/>
      <c r="E686" s="148"/>
      <c r="F686" s="148"/>
    </row>
    <row r="687" spans="2:7" ht="18" customHeight="1" x14ac:dyDescent="0.3">
      <c r="B687" s="375">
        <v>4</v>
      </c>
      <c r="C687" s="362" t="s">
        <v>288</v>
      </c>
      <c r="D687" s="421">
        <v>24493.083648347769</v>
      </c>
      <c r="E687" s="148"/>
      <c r="F687" s="148"/>
    </row>
    <row r="688" spans="2:7" ht="18" customHeight="1" x14ac:dyDescent="0.3">
      <c r="B688" s="375">
        <v>5</v>
      </c>
      <c r="C688" s="362" t="s">
        <v>383</v>
      </c>
      <c r="D688" s="421">
        <v>12551298.696150003</v>
      </c>
      <c r="E688" s="148"/>
      <c r="F688" s="148"/>
    </row>
    <row r="689" spans="2:6" ht="18" customHeight="1" x14ac:dyDescent="0.3">
      <c r="B689" s="375">
        <v>6</v>
      </c>
      <c r="C689" s="362" t="s">
        <v>339</v>
      </c>
      <c r="D689" s="419">
        <v>2362320</v>
      </c>
      <c r="E689" s="148"/>
      <c r="F689" s="148"/>
    </row>
    <row r="690" spans="2:6" ht="18" customHeight="1" x14ac:dyDescent="0.3">
      <c r="B690" s="375">
        <v>7</v>
      </c>
      <c r="C690" s="362" t="s">
        <v>340</v>
      </c>
      <c r="D690" s="419">
        <v>20134851.554510001</v>
      </c>
      <c r="E690" s="148"/>
      <c r="F690" s="148"/>
    </row>
    <row r="691" spans="2:6" ht="18" customHeight="1" x14ac:dyDescent="0.3">
      <c r="B691" s="375"/>
      <c r="C691" s="362" t="s">
        <v>384</v>
      </c>
      <c r="D691" s="419"/>
      <c r="E691" s="148"/>
      <c r="F691" s="148"/>
    </row>
    <row r="692" spans="2:6" ht="18" customHeight="1" x14ac:dyDescent="0.3">
      <c r="B692" s="375"/>
      <c r="C692" s="362" t="s">
        <v>385</v>
      </c>
      <c r="D692" s="419">
        <v>20134851.554510001</v>
      </c>
      <c r="E692" s="148"/>
      <c r="F692" s="148"/>
    </row>
    <row r="693" spans="2:6" ht="18" customHeight="1" x14ac:dyDescent="0.3">
      <c r="B693" s="375">
        <v>8</v>
      </c>
      <c r="C693" s="362" t="s">
        <v>386</v>
      </c>
      <c r="D693" s="419">
        <v>198673.37259000001</v>
      </c>
      <c r="E693" s="148"/>
      <c r="F693" s="148"/>
    </row>
    <row r="694" spans="2:6" ht="18" customHeight="1" x14ac:dyDescent="0.3">
      <c r="B694" s="375"/>
      <c r="C694" s="362" t="s">
        <v>387</v>
      </c>
      <c r="D694" s="419"/>
      <c r="E694" s="148"/>
      <c r="F694" s="148"/>
    </row>
    <row r="695" spans="2:6" ht="18" customHeight="1" thickBot="1" x14ac:dyDescent="0.35">
      <c r="B695" s="376"/>
      <c r="C695" s="366" t="s">
        <v>388</v>
      </c>
      <c r="D695" s="424">
        <v>198673.37259000001</v>
      </c>
      <c r="E695" s="148"/>
      <c r="F695" s="148"/>
    </row>
    <row r="696" spans="2:6" ht="18" customHeight="1" thickBot="1" x14ac:dyDescent="0.35">
      <c r="B696" s="344">
        <v>9</v>
      </c>
      <c r="C696" s="369" t="s">
        <v>346</v>
      </c>
      <c r="D696" s="427">
        <f>SUM(D697:D700)</f>
        <v>45281162.547509998</v>
      </c>
      <c r="E696" s="148"/>
      <c r="F696" s="148"/>
    </row>
    <row r="697" spans="2:6" ht="18" customHeight="1" x14ac:dyDescent="0.3">
      <c r="B697" s="377">
        <v>10</v>
      </c>
      <c r="C697" s="367" t="s">
        <v>347</v>
      </c>
      <c r="D697" s="430">
        <v>3511164.9007999999</v>
      </c>
      <c r="E697" s="148"/>
      <c r="F697" s="148"/>
    </row>
    <row r="698" spans="2:6" ht="18" customHeight="1" x14ac:dyDescent="0.3">
      <c r="B698" s="375">
        <v>11</v>
      </c>
      <c r="C698" s="362" t="s">
        <v>348</v>
      </c>
      <c r="D698" s="421">
        <v>9449360.0773799978</v>
      </c>
      <c r="E698" s="148"/>
      <c r="F698" s="148"/>
    </row>
    <row r="699" spans="2:6" ht="18" customHeight="1" x14ac:dyDescent="0.3">
      <c r="B699" s="375">
        <v>12</v>
      </c>
      <c r="C699" s="362" t="s">
        <v>349</v>
      </c>
      <c r="D699" s="421">
        <v>28621006.61245</v>
      </c>
      <c r="E699" s="148"/>
      <c r="F699" s="148"/>
    </row>
    <row r="700" spans="2:6" ht="18" customHeight="1" x14ac:dyDescent="0.3">
      <c r="B700" s="375">
        <v>13</v>
      </c>
      <c r="C700" s="362" t="s">
        <v>350</v>
      </c>
      <c r="D700" s="421">
        <v>3699630.95688</v>
      </c>
      <c r="E700" s="148"/>
      <c r="F700" s="148"/>
    </row>
    <row r="701" spans="2:6" ht="18" customHeight="1" x14ac:dyDescent="0.3">
      <c r="B701" s="375">
        <v>14</v>
      </c>
      <c r="C701" s="363" t="s">
        <v>351</v>
      </c>
      <c r="D701" s="421"/>
      <c r="E701" s="148"/>
      <c r="F701" s="148"/>
    </row>
    <row r="702" spans="2:6" ht="18" customHeight="1" x14ac:dyDescent="0.3">
      <c r="B702" s="375">
        <v>15</v>
      </c>
      <c r="C702" s="363" t="s">
        <v>352</v>
      </c>
      <c r="D702" s="421">
        <v>1623295.1268147703</v>
      </c>
      <c r="E702" s="148"/>
      <c r="F702" s="148"/>
    </row>
    <row r="703" spans="2:6" ht="18" customHeight="1" x14ac:dyDescent="0.3">
      <c r="B703" s="375">
        <v>16</v>
      </c>
      <c r="C703" s="363" t="s">
        <v>353</v>
      </c>
      <c r="D703" s="421">
        <v>5578337.2348667625</v>
      </c>
      <c r="E703" s="148"/>
      <c r="F703" s="148"/>
    </row>
    <row r="704" spans="2:6" ht="18" customHeight="1" x14ac:dyDescent="0.3">
      <c r="B704" s="375">
        <v>17</v>
      </c>
      <c r="C704" s="362" t="s">
        <v>380</v>
      </c>
      <c r="D704" s="421">
        <v>1072777.335577216</v>
      </c>
      <c r="E704" s="156"/>
      <c r="F704" s="156"/>
    </row>
    <row r="705" spans="2:6" ht="18" customHeight="1" x14ac:dyDescent="0.3">
      <c r="B705" s="375">
        <v>18</v>
      </c>
      <c r="C705" s="362" t="s">
        <v>381</v>
      </c>
      <c r="D705" s="421">
        <v>620871.62891594006</v>
      </c>
      <c r="E705" s="148"/>
      <c r="F705" s="148"/>
    </row>
    <row r="706" spans="2:6" ht="18" customHeight="1" thickBot="1" x14ac:dyDescent="0.35">
      <c r="B706" s="376">
        <v>19</v>
      </c>
      <c r="C706" s="366" t="s">
        <v>382</v>
      </c>
      <c r="D706" s="432">
        <v>3241427.6153600002</v>
      </c>
      <c r="E706" s="148"/>
      <c r="F706" s="148"/>
    </row>
    <row r="707" spans="2:6" ht="18" customHeight="1" thickBot="1" x14ac:dyDescent="0.35">
      <c r="B707" s="344">
        <v>20</v>
      </c>
      <c r="C707" s="371" t="s">
        <v>401</v>
      </c>
      <c r="D707" s="427">
        <f>+SUM(D684:D689)+D691+D692+D694+D695+D696+SUM(D701:D706)</f>
        <v>92805533.705183029</v>
      </c>
      <c r="E707" s="148"/>
      <c r="F707" s="148"/>
    </row>
    <row r="708" spans="2:6" ht="18" customHeight="1" x14ac:dyDescent="0.3">
      <c r="B708" s="377"/>
      <c r="C708" s="370" t="s">
        <v>356</v>
      </c>
      <c r="D708" s="435"/>
      <c r="E708" s="148"/>
      <c r="F708" s="148"/>
    </row>
    <row r="709" spans="2:6" ht="18" customHeight="1" x14ac:dyDescent="0.3">
      <c r="B709" s="375"/>
      <c r="C709" s="364" t="s">
        <v>357</v>
      </c>
      <c r="D709" s="419"/>
      <c r="E709" s="148"/>
      <c r="F709" s="148"/>
    </row>
    <row r="710" spans="2:6" ht="18" customHeight="1" x14ac:dyDescent="0.3">
      <c r="B710" s="375">
        <v>21</v>
      </c>
      <c r="C710" s="362" t="s">
        <v>358</v>
      </c>
      <c r="D710" s="421">
        <v>20496192.027232774</v>
      </c>
      <c r="E710" s="148"/>
      <c r="F710" s="148"/>
    </row>
    <row r="711" spans="2:6" ht="18" customHeight="1" x14ac:dyDescent="0.3">
      <c r="B711" s="375">
        <v>22</v>
      </c>
      <c r="C711" s="363" t="s">
        <v>359</v>
      </c>
      <c r="D711" s="421">
        <v>1070189.94508</v>
      </c>
      <c r="E711" s="148"/>
      <c r="F711" s="148"/>
    </row>
    <row r="712" spans="2:6" ht="18" customHeight="1" x14ac:dyDescent="0.3">
      <c r="B712" s="375">
        <v>23</v>
      </c>
      <c r="C712" s="363" t="s">
        <v>360</v>
      </c>
      <c r="D712" s="421">
        <v>1009849.1701205208</v>
      </c>
      <c r="E712" s="148"/>
      <c r="F712" s="148"/>
    </row>
    <row r="713" spans="2:6" ht="18" customHeight="1" x14ac:dyDescent="0.3">
      <c r="B713" s="375">
        <v>24</v>
      </c>
      <c r="C713" s="363" t="s">
        <v>361</v>
      </c>
      <c r="D713" s="421"/>
      <c r="E713" s="148"/>
      <c r="F713" s="148"/>
    </row>
    <row r="714" spans="2:6" ht="18" customHeight="1" x14ac:dyDescent="0.3">
      <c r="B714" s="375">
        <v>25</v>
      </c>
      <c r="C714" s="362" t="s">
        <v>362</v>
      </c>
      <c r="D714" s="421"/>
      <c r="E714" s="148"/>
      <c r="F714" s="148"/>
    </row>
    <row r="715" spans="2:6" ht="18" customHeight="1" thickBot="1" x14ac:dyDescent="0.35">
      <c r="B715" s="376">
        <v>26</v>
      </c>
      <c r="C715" s="372" t="s">
        <v>363</v>
      </c>
      <c r="D715" s="432">
        <v>9080691.0201106686</v>
      </c>
      <c r="E715" s="148"/>
      <c r="F715" s="148"/>
    </row>
    <row r="716" spans="2:6" ht="18" customHeight="1" thickBot="1" x14ac:dyDescent="0.35">
      <c r="B716" s="344">
        <v>27</v>
      </c>
      <c r="C716" s="371" t="s">
        <v>402</v>
      </c>
      <c r="D716" s="427">
        <f>SUM(D710:D715)</f>
        <v>31656922.162543967</v>
      </c>
      <c r="E716" s="148"/>
      <c r="F716" s="148"/>
    </row>
    <row r="717" spans="2:6" ht="18" customHeight="1" x14ac:dyDescent="0.3">
      <c r="B717" s="377"/>
      <c r="C717" s="370" t="s">
        <v>377</v>
      </c>
      <c r="D717" s="438"/>
      <c r="E717" s="148"/>
      <c r="F717" s="148"/>
    </row>
    <row r="718" spans="2:6" ht="18" customHeight="1" x14ac:dyDescent="0.3">
      <c r="B718" s="375">
        <v>28</v>
      </c>
      <c r="C718" s="362" t="s">
        <v>378</v>
      </c>
      <c r="D718" s="421">
        <v>6000000</v>
      </c>
      <c r="E718" s="148"/>
      <c r="F718" s="148"/>
    </row>
    <row r="719" spans="2:6" ht="18" customHeight="1" x14ac:dyDescent="0.3">
      <c r="B719" s="375">
        <v>29</v>
      </c>
      <c r="C719" s="362" t="s">
        <v>367</v>
      </c>
      <c r="D719" s="421">
        <v>4082925.4109940003</v>
      </c>
      <c r="E719" s="148"/>
      <c r="F719" s="148"/>
    </row>
    <row r="720" spans="2:6" ht="18" customHeight="1" x14ac:dyDescent="0.3">
      <c r="B720" s="375">
        <v>30</v>
      </c>
      <c r="C720" s="363" t="s">
        <v>368</v>
      </c>
      <c r="D720" s="421">
        <v>8339226.6137599992</v>
      </c>
      <c r="E720" s="148"/>
      <c r="F720" s="148"/>
    </row>
    <row r="721" spans="2:6" ht="18" customHeight="1" thickBot="1" x14ac:dyDescent="0.35">
      <c r="B721" s="376">
        <v>31</v>
      </c>
      <c r="C721" s="372" t="s">
        <v>369</v>
      </c>
      <c r="D721" s="432">
        <v>42726459.559000723</v>
      </c>
      <c r="E721" s="148"/>
      <c r="F721" s="148"/>
    </row>
    <row r="722" spans="2:6" ht="18" customHeight="1" thickBot="1" x14ac:dyDescent="0.35">
      <c r="B722" s="344">
        <v>32</v>
      </c>
      <c r="C722" s="371" t="s">
        <v>403</v>
      </c>
      <c r="D722" s="427">
        <f>SUM(D718:D721)</f>
        <v>61148611.583754718</v>
      </c>
      <c r="E722" s="148"/>
      <c r="F722" s="148"/>
    </row>
    <row r="723" spans="2:6" ht="18" customHeight="1" thickBot="1" x14ac:dyDescent="0.35">
      <c r="B723" s="344">
        <v>33</v>
      </c>
      <c r="C723" s="371" t="s">
        <v>371</v>
      </c>
      <c r="D723" s="427">
        <f>+D716+D722</f>
        <v>92805533.746298686</v>
      </c>
      <c r="E723" s="148"/>
      <c r="F723" s="148"/>
    </row>
    <row r="724" spans="2:6" x14ac:dyDescent="0.3">
      <c r="B724" s="191"/>
      <c r="C724" s="117"/>
      <c r="D724" s="156"/>
      <c r="E724" s="148"/>
      <c r="F724" s="148"/>
    </row>
    <row r="725" spans="2:6" x14ac:dyDescent="0.3">
      <c r="B725" s="191"/>
      <c r="C725" s="117"/>
      <c r="D725" s="156"/>
      <c r="E725" s="148"/>
      <c r="F725" s="148"/>
    </row>
    <row r="727" spans="2:6" x14ac:dyDescent="0.3">
      <c r="C727" s="126"/>
    </row>
  </sheetData>
  <mergeCells count="93">
    <mergeCell ref="B634:B636"/>
    <mergeCell ref="C634:C636"/>
    <mergeCell ref="D634:D636"/>
    <mergeCell ref="B679:G679"/>
    <mergeCell ref="B681:C681"/>
    <mergeCell ref="B680:C680"/>
    <mergeCell ref="B633:C633"/>
    <mergeCell ref="B535:G535"/>
    <mergeCell ref="B537:C537"/>
    <mergeCell ref="B538:B540"/>
    <mergeCell ref="C538:C540"/>
    <mergeCell ref="D538:D540"/>
    <mergeCell ref="B583:G583"/>
    <mergeCell ref="B585:C585"/>
    <mergeCell ref="B586:B588"/>
    <mergeCell ref="C586:C588"/>
    <mergeCell ref="D586:D588"/>
    <mergeCell ref="B631:G631"/>
    <mergeCell ref="B536:C536"/>
    <mergeCell ref="B584:C584"/>
    <mergeCell ref="B632:C632"/>
    <mergeCell ref="B439:G439"/>
    <mergeCell ref="B441:C441"/>
    <mergeCell ref="B487:G487"/>
    <mergeCell ref="B489:C489"/>
    <mergeCell ref="B490:B492"/>
    <mergeCell ref="C490:C492"/>
    <mergeCell ref="D490:D492"/>
    <mergeCell ref="E490:E492"/>
    <mergeCell ref="F490:F492"/>
    <mergeCell ref="G490:G492"/>
    <mergeCell ref="B440:C440"/>
    <mergeCell ref="B488:C488"/>
    <mergeCell ref="B442:B444"/>
    <mergeCell ref="C442:C444"/>
    <mergeCell ref="D442:D444"/>
    <mergeCell ref="B295:G295"/>
    <mergeCell ref="D346:D348"/>
    <mergeCell ref="B391:G391"/>
    <mergeCell ref="B393:C393"/>
    <mergeCell ref="B394:B396"/>
    <mergeCell ref="C394:C396"/>
    <mergeCell ref="D394:D396"/>
    <mergeCell ref="B296:C296"/>
    <mergeCell ref="B344:C344"/>
    <mergeCell ref="B392:C392"/>
    <mergeCell ref="B343:G343"/>
    <mergeCell ref="B297:C297"/>
    <mergeCell ref="B298:B300"/>
    <mergeCell ref="C298:C300"/>
    <mergeCell ref="D298:D300"/>
    <mergeCell ref="B345:C345"/>
    <mergeCell ref="E6:E8"/>
    <mergeCell ref="B249:C249"/>
    <mergeCell ref="B250:B252"/>
    <mergeCell ref="C250:C252"/>
    <mergeCell ref="D250:D252"/>
    <mergeCell ref="B6:B8"/>
    <mergeCell ref="C6:C8"/>
    <mergeCell ref="B51:D51"/>
    <mergeCell ref="B54:F54"/>
    <mergeCell ref="G6:G8"/>
    <mergeCell ref="B201:C201"/>
    <mergeCell ref="B103:G103"/>
    <mergeCell ref="B105:C105"/>
    <mergeCell ref="B106:B108"/>
    <mergeCell ref="C106:C108"/>
    <mergeCell ref="D106:D108"/>
    <mergeCell ref="B151:G151"/>
    <mergeCell ref="B153:C153"/>
    <mergeCell ref="B154:B156"/>
    <mergeCell ref="B57:C57"/>
    <mergeCell ref="B58:B60"/>
    <mergeCell ref="C58:C60"/>
    <mergeCell ref="D58:D60"/>
    <mergeCell ref="F6:F8"/>
    <mergeCell ref="D6:D8"/>
    <mergeCell ref="B346:B348"/>
    <mergeCell ref="C346:C348"/>
    <mergeCell ref="B3:G3"/>
    <mergeCell ref="B248:D248"/>
    <mergeCell ref="B200:D200"/>
    <mergeCell ref="B152:C152"/>
    <mergeCell ref="B104:C104"/>
    <mergeCell ref="B56:C56"/>
    <mergeCell ref="C154:C156"/>
    <mergeCell ref="D154:D156"/>
    <mergeCell ref="B199:G199"/>
    <mergeCell ref="B202:B204"/>
    <mergeCell ref="C202:C204"/>
    <mergeCell ref="D202:D204"/>
    <mergeCell ref="B247:G247"/>
    <mergeCell ref="B5:C5"/>
  </mergeCells>
  <pageMargins left="0.7" right="0.7" top="0.75" bottom="0.75" header="0.3" footer="0.3"/>
  <pageSetup paperSize="9" scale="28" orientation="portrait" r:id="rId1"/>
  <rowBreaks count="5" manualBreakCount="5">
    <brk id="51" max="16383" man="1"/>
    <brk id="198" max="7" man="1"/>
    <brk id="343" max="7" man="1"/>
    <brk id="487" max="7" man="1"/>
    <brk id="631" max="7" man="1"/>
  </rowBreak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U570"/>
  <sheetViews>
    <sheetView showGridLines="0" view="pageBreakPreview" zoomScale="90" zoomScaleNormal="100" zoomScaleSheetLayoutView="90" workbookViewId="0">
      <selection activeCell="J436" sqref="J436"/>
    </sheetView>
  </sheetViews>
  <sheetFormatPr defaultColWidth="9.109375" defaultRowHeight="13.5" customHeight="1" x14ac:dyDescent="0.3"/>
  <cols>
    <col min="1" max="1" width="5.88671875" style="143" customWidth="1"/>
    <col min="2" max="2" width="45.6640625" style="180" customWidth="1"/>
    <col min="3" max="4" width="16.6640625" style="135" customWidth="1"/>
    <col min="5" max="5" width="19.109375" style="135" customWidth="1"/>
    <col min="6" max="8" width="16.6640625" style="135" customWidth="1"/>
    <col min="9" max="9" width="17" style="135" customWidth="1"/>
    <col min="10" max="10" width="16.6640625" style="135" customWidth="1"/>
    <col min="11" max="11" width="16.6640625" style="202" customWidth="1"/>
    <col min="12" max="12" width="8.88671875" style="135" customWidth="1"/>
    <col min="13" max="15" width="14.88671875" style="135" bestFit="1" customWidth="1"/>
    <col min="16" max="17" width="16" style="135" bestFit="1" customWidth="1"/>
    <col min="18" max="18" width="15.6640625" style="135" bestFit="1" customWidth="1"/>
    <col min="19" max="19" width="14.88671875" style="135" bestFit="1" customWidth="1"/>
    <col min="20" max="20" width="16" style="135" bestFit="1" customWidth="1"/>
    <col min="21" max="21" width="14.88671875" style="135" bestFit="1" customWidth="1"/>
    <col min="22" max="16384" width="9.109375" style="135"/>
  </cols>
  <sheetData>
    <row r="1" spans="1:21" ht="13.5" customHeight="1" x14ac:dyDescent="0.3">
      <c r="B1" s="135"/>
    </row>
    <row r="2" spans="1:21" ht="13.5" customHeight="1" x14ac:dyDescent="0.3">
      <c r="B2" s="629" t="s">
        <v>407</v>
      </c>
    </row>
    <row r="3" spans="1:21" ht="14.4" customHeight="1" x14ac:dyDescent="0.3">
      <c r="B3" s="879" t="s">
        <v>81</v>
      </c>
      <c r="C3" s="879"/>
      <c r="D3" s="879"/>
      <c r="E3" s="879"/>
      <c r="F3" s="755"/>
      <c r="G3" s="755"/>
      <c r="H3" s="755"/>
      <c r="I3" s="756"/>
      <c r="J3" s="756"/>
      <c r="K3" s="757"/>
    </row>
    <row r="4" spans="1:21" ht="13.5" customHeight="1" thickBot="1" x14ac:dyDescent="0.35">
      <c r="B4" s="134"/>
    </row>
    <row r="5" spans="1:21" ht="16.95" customHeight="1" thickBot="1" x14ac:dyDescent="0.35">
      <c r="B5" s="203" t="s">
        <v>93</v>
      </c>
      <c r="I5" s="201"/>
      <c r="K5" s="149" t="s">
        <v>218</v>
      </c>
    </row>
    <row r="6" spans="1:21" s="126" customFormat="1" ht="21.6" customHeight="1" thickBot="1" x14ac:dyDescent="0.35">
      <c r="A6" s="204"/>
      <c r="B6" s="914" t="s">
        <v>329</v>
      </c>
      <c r="C6" s="952">
        <v>2024</v>
      </c>
      <c r="D6" s="953"/>
      <c r="E6" s="953"/>
      <c r="F6" s="953"/>
      <c r="G6" s="953"/>
      <c r="H6" s="953"/>
      <c r="I6" s="953"/>
      <c r="J6" s="953"/>
      <c r="K6" s="954"/>
      <c r="M6" s="122"/>
      <c r="N6" s="122"/>
      <c r="O6" s="122"/>
      <c r="P6" s="122"/>
      <c r="Q6" s="122"/>
      <c r="R6" s="122"/>
      <c r="S6" s="122"/>
      <c r="T6" s="122"/>
      <c r="U6" s="122"/>
    </row>
    <row r="7" spans="1:21" s="126" customFormat="1" ht="19.95" customHeight="1" thickBot="1" x14ac:dyDescent="0.35">
      <c r="A7" s="124"/>
      <c r="B7" s="915"/>
      <c r="C7" s="846" t="s">
        <v>101</v>
      </c>
      <c r="D7" s="846" t="s">
        <v>102</v>
      </c>
      <c r="E7" s="956" t="s">
        <v>103</v>
      </c>
      <c r="F7" s="957"/>
      <c r="G7" s="846" t="s">
        <v>104</v>
      </c>
      <c r="H7" s="846" t="s">
        <v>105</v>
      </c>
      <c r="I7" s="886" t="s">
        <v>331</v>
      </c>
      <c r="J7" s="959" t="s">
        <v>93</v>
      </c>
      <c r="K7" s="936" t="s">
        <v>408</v>
      </c>
      <c r="M7" s="122"/>
      <c r="N7" s="122"/>
      <c r="O7" s="122"/>
      <c r="P7" s="122"/>
      <c r="Q7" s="122"/>
      <c r="R7" s="122"/>
      <c r="S7" s="127"/>
      <c r="T7" s="127"/>
      <c r="U7" s="127"/>
    </row>
    <row r="8" spans="1:21" s="126" customFormat="1" ht="34.200000000000003" customHeight="1" x14ac:dyDescent="0.3">
      <c r="A8" s="124"/>
      <c r="B8" s="951"/>
      <c r="C8" s="955"/>
      <c r="D8" s="955"/>
      <c r="E8" s="728" t="s">
        <v>409</v>
      </c>
      <c r="F8" s="728" t="s">
        <v>180</v>
      </c>
      <c r="G8" s="955"/>
      <c r="H8" s="955"/>
      <c r="I8" s="958"/>
      <c r="J8" s="960"/>
      <c r="K8" s="937"/>
      <c r="M8" s="122"/>
      <c r="N8" s="122"/>
      <c r="O8" s="191"/>
      <c r="P8" s="191"/>
      <c r="Q8" s="122"/>
      <c r="R8" s="122"/>
      <c r="S8" s="127"/>
      <c r="T8" s="127"/>
      <c r="U8" s="127"/>
    </row>
    <row r="9" spans="1:21" s="126" customFormat="1" ht="18" customHeight="1" x14ac:dyDescent="0.3">
      <c r="A9" s="205"/>
      <c r="B9" s="485" t="s">
        <v>410</v>
      </c>
      <c r="C9" s="467">
        <f t="shared" ref="C9:H12" si="0">+C47+C84+C121+C158+C194+C231+C267+C303+C339+C376+C413+C449+C485+C521</f>
        <v>24267956.283468742</v>
      </c>
      <c r="D9" s="467">
        <f t="shared" si="0"/>
        <v>4858887.2519153757</v>
      </c>
      <c r="E9" s="467">
        <f t="shared" si="0"/>
        <v>2437804.2880208269</v>
      </c>
      <c r="F9" s="467">
        <f t="shared" si="0"/>
        <v>68765440.77927579</v>
      </c>
      <c r="G9" s="467">
        <f t="shared" si="0"/>
        <v>23284533.055689737</v>
      </c>
      <c r="H9" s="467">
        <f t="shared" si="0"/>
        <v>14305085.597459063</v>
      </c>
      <c r="I9" s="468">
        <f>+I376</f>
        <v>19372517.928349998</v>
      </c>
      <c r="J9" s="469">
        <f>SUM(C9:I9)</f>
        <v>157292225.18417954</v>
      </c>
      <c r="K9" s="486">
        <f>+K376</f>
        <v>2829360.2522800001</v>
      </c>
      <c r="L9" s="125"/>
      <c r="M9" s="125"/>
      <c r="N9" s="125"/>
      <c r="O9" s="125"/>
      <c r="P9" s="125"/>
      <c r="Q9" s="125"/>
      <c r="R9" s="125"/>
      <c r="S9" s="125"/>
      <c r="T9" s="125"/>
      <c r="U9" s="125"/>
    </row>
    <row r="10" spans="1:21" s="126" customFormat="1" ht="18" customHeight="1" x14ac:dyDescent="0.3">
      <c r="A10" s="205"/>
      <c r="B10" s="479" t="s">
        <v>411</v>
      </c>
      <c r="C10" s="456">
        <f t="shared" si="0"/>
        <v>-770949.29218999995</v>
      </c>
      <c r="D10" s="456">
        <f t="shared" si="0"/>
        <v>-158996.05023000002</v>
      </c>
      <c r="E10" s="456">
        <f t="shared" si="0"/>
        <v>0</v>
      </c>
      <c r="F10" s="456">
        <f t="shared" si="0"/>
        <v>-71269.28979000001</v>
      </c>
      <c r="G10" s="456">
        <f t="shared" si="0"/>
        <v>-81267.188640000008</v>
      </c>
      <c r="H10" s="456">
        <f t="shared" si="0"/>
        <v>-189535.90051000001</v>
      </c>
      <c r="I10" s="458">
        <f t="shared" ref="I10:I19" si="1">+I377</f>
        <v>0</v>
      </c>
      <c r="J10" s="461">
        <f>SUM(C10:I10)</f>
        <v>-1272017.7213600001</v>
      </c>
      <c r="K10" s="480">
        <f>+K377</f>
        <v>0</v>
      </c>
      <c r="L10" s="125"/>
      <c r="M10" s="125"/>
      <c r="N10" s="125"/>
      <c r="O10" s="125"/>
      <c r="P10" s="125"/>
      <c r="Q10" s="125"/>
      <c r="R10" s="125"/>
      <c r="S10" s="125"/>
      <c r="T10" s="125"/>
      <c r="U10" s="125"/>
    </row>
    <row r="11" spans="1:21" s="126" customFormat="1" ht="18" customHeight="1" x14ac:dyDescent="0.3">
      <c r="A11" s="205"/>
      <c r="B11" s="479" t="s">
        <v>412</v>
      </c>
      <c r="C11" s="456">
        <f t="shared" si="0"/>
        <v>-6698345.9016539985</v>
      </c>
      <c r="D11" s="456">
        <f t="shared" si="0"/>
        <v>-55985.051209999998</v>
      </c>
      <c r="E11" s="456">
        <f t="shared" si="0"/>
        <v>-51686.284218800007</v>
      </c>
      <c r="F11" s="456">
        <f t="shared" si="0"/>
        <v>-10062310.21050863</v>
      </c>
      <c r="G11" s="456">
        <f t="shared" si="0"/>
        <v>-1.7845</v>
      </c>
      <c r="H11" s="456">
        <f t="shared" si="0"/>
        <v>-989657.55954000005</v>
      </c>
      <c r="I11" s="458">
        <f t="shared" si="1"/>
        <v>0</v>
      </c>
      <c r="J11" s="461">
        <f>SUM(C11:I11)</f>
        <v>-17857986.791631427</v>
      </c>
      <c r="K11" s="480">
        <f>+K378</f>
        <v>0</v>
      </c>
      <c r="L11" s="125"/>
      <c r="M11" s="125"/>
      <c r="N11" s="125"/>
      <c r="O11" s="125"/>
      <c r="P11" s="125"/>
      <c r="Q11" s="125"/>
      <c r="R11" s="125"/>
      <c r="S11" s="125"/>
      <c r="T11" s="125"/>
      <c r="U11" s="125"/>
    </row>
    <row r="12" spans="1:21" s="126" customFormat="1" ht="18" customHeight="1" x14ac:dyDescent="0.3">
      <c r="A12" s="205"/>
      <c r="B12" s="481" t="s">
        <v>413</v>
      </c>
      <c r="C12" s="464">
        <f t="shared" si="0"/>
        <v>-10615073.720355729</v>
      </c>
      <c r="D12" s="464">
        <f t="shared" si="0"/>
        <v>-3174121.7582461257</v>
      </c>
      <c r="E12" s="464">
        <f t="shared" si="0"/>
        <v>-147952.58506758139</v>
      </c>
      <c r="F12" s="464">
        <f t="shared" si="0"/>
        <v>-1282216.2916756007</v>
      </c>
      <c r="G12" s="464">
        <f t="shared" si="0"/>
        <v>-722975.75414446043</v>
      </c>
      <c r="H12" s="464">
        <f t="shared" si="0"/>
        <v>-7646890.6897787694</v>
      </c>
      <c r="I12" s="465">
        <f t="shared" si="1"/>
        <v>-717221.15604999999</v>
      </c>
      <c r="J12" s="466">
        <f>SUM(C12:I12)</f>
        <v>-24306451.955318268</v>
      </c>
      <c r="K12" s="482">
        <f>+K379</f>
        <v>0</v>
      </c>
      <c r="L12" s="125"/>
      <c r="M12" s="125"/>
      <c r="N12" s="125"/>
      <c r="O12" s="125"/>
      <c r="P12" s="125"/>
      <c r="Q12" s="125"/>
      <c r="R12" s="125"/>
      <c r="S12" s="125"/>
      <c r="T12" s="125"/>
      <c r="U12" s="125"/>
    </row>
    <row r="13" spans="1:21" s="122" customFormat="1" ht="18" customHeight="1" x14ac:dyDescent="0.3">
      <c r="A13" s="206"/>
      <c r="B13" s="502" t="s">
        <v>414</v>
      </c>
      <c r="C13" s="308">
        <f>SUM(C9:C12)</f>
        <v>6183587.3692690153</v>
      </c>
      <c r="D13" s="308">
        <f t="shared" ref="D13:H13" si="2">SUM(D9:D12)</f>
        <v>1469784.3922292497</v>
      </c>
      <c r="E13" s="308">
        <f t="shared" si="2"/>
        <v>2238165.4187344457</v>
      </c>
      <c r="F13" s="308">
        <f t="shared" si="2"/>
        <v>57349644.987301558</v>
      </c>
      <c r="G13" s="308">
        <f t="shared" si="2"/>
        <v>22480288.32840528</v>
      </c>
      <c r="H13" s="308">
        <f t="shared" si="2"/>
        <v>5479001.4476302937</v>
      </c>
      <c r="I13" s="501">
        <f>SUM(I9:I12)</f>
        <v>18655296.772299998</v>
      </c>
      <c r="J13" s="162">
        <f>SUM(J9:J12)</f>
        <v>113855768.71586984</v>
      </c>
      <c r="K13" s="503">
        <f>SUM(K9:K12)</f>
        <v>2829360.2522800001</v>
      </c>
      <c r="L13" s="132"/>
      <c r="M13" s="125"/>
      <c r="N13" s="132"/>
      <c r="O13" s="132"/>
      <c r="P13" s="132"/>
      <c r="Q13" s="132"/>
      <c r="R13" s="132"/>
      <c r="S13" s="132"/>
      <c r="T13" s="132"/>
      <c r="U13" s="132"/>
    </row>
    <row r="14" spans="1:21" s="126" customFormat="1" ht="18" customHeight="1" x14ac:dyDescent="0.3">
      <c r="A14" s="205"/>
      <c r="B14" s="483" t="s">
        <v>415</v>
      </c>
      <c r="C14" s="470">
        <f t="shared" ref="C14:H14" si="3">+C52+C89+C126+C163+C199+C236+C272+C308+C344+C381+C418+C454+C490+C526</f>
        <v>-121176.23758645993</v>
      </c>
      <c r="D14" s="470">
        <f t="shared" si="3"/>
        <v>-10370.284757338428</v>
      </c>
      <c r="E14" s="470">
        <f t="shared" si="3"/>
        <v>120020.76891892983</v>
      </c>
      <c r="F14" s="470">
        <f t="shared" si="3"/>
        <v>1983740.3020195677</v>
      </c>
      <c r="G14" s="470">
        <f t="shared" si="3"/>
        <v>-1134349.2232213344</v>
      </c>
      <c r="H14" s="470">
        <f t="shared" si="3"/>
        <v>-33662.04670038895</v>
      </c>
      <c r="I14" s="471">
        <f t="shared" si="1"/>
        <v>-4659732.9707699995</v>
      </c>
      <c r="J14" s="472">
        <f>SUM(C14:I14)</f>
        <v>-3855529.6920970236</v>
      </c>
      <c r="K14" s="484">
        <f>+K381</f>
        <v>-139019.43744000001</v>
      </c>
      <c r="L14" s="125"/>
      <c r="M14" s="125"/>
      <c r="N14" s="125"/>
      <c r="O14" s="125"/>
      <c r="P14" s="125"/>
      <c r="Q14" s="125"/>
      <c r="R14" s="125"/>
      <c r="S14" s="125"/>
      <c r="T14" s="125"/>
      <c r="U14" s="125"/>
    </row>
    <row r="15" spans="1:21" s="122" customFormat="1" ht="18" customHeight="1" x14ac:dyDescent="0.3">
      <c r="A15" s="206"/>
      <c r="B15" s="502" t="s">
        <v>416</v>
      </c>
      <c r="C15" s="308">
        <f>SUM(C13:C14)</f>
        <v>6062411.1316825552</v>
      </c>
      <c r="D15" s="308">
        <f t="shared" ref="D15:J15" si="4">SUM(D13:D14)</f>
        <v>1459414.1074719112</v>
      </c>
      <c r="E15" s="308">
        <f t="shared" si="4"/>
        <v>2358186.1876533753</v>
      </c>
      <c r="F15" s="308">
        <f t="shared" si="4"/>
        <v>59333385.289321125</v>
      </c>
      <c r="G15" s="308">
        <f t="shared" si="4"/>
        <v>21345939.105183944</v>
      </c>
      <c r="H15" s="308">
        <f t="shared" si="4"/>
        <v>5445339.4009299045</v>
      </c>
      <c r="I15" s="501">
        <f t="shared" si="4"/>
        <v>13995563.801529998</v>
      </c>
      <c r="J15" s="162">
        <f t="shared" si="4"/>
        <v>110000239.02377282</v>
      </c>
      <c r="K15" s="503">
        <f>SUM(K13:K14)</f>
        <v>2690340.8148400001</v>
      </c>
      <c r="L15" s="132"/>
      <c r="M15" s="125"/>
      <c r="N15" s="132"/>
      <c r="O15" s="132"/>
      <c r="P15" s="132"/>
      <c r="Q15" s="132"/>
      <c r="R15" s="132"/>
      <c r="S15" s="132"/>
      <c r="T15" s="132"/>
      <c r="U15" s="132"/>
    </row>
    <row r="16" spans="1:21" s="126" customFormat="1" ht="18" customHeight="1" x14ac:dyDescent="0.3">
      <c r="A16" s="205"/>
      <c r="B16" s="485"/>
      <c r="C16" s="467">
        <f>+C54+C91+C128+C165+C201+C238+C274+C310+C346+C383+C420+C456+C492+C528</f>
        <v>0</v>
      </c>
      <c r="D16" s="467">
        <v>0</v>
      </c>
      <c r="E16" s="467">
        <v>0</v>
      </c>
      <c r="F16" s="467">
        <v>0</v>
      </c>
      <c r="G16" s="467">
        <v>0</v>
      </c>
      <c r="H16" s="467">
        <v>0</v>
      </c>
      <c r="I16" s="468">
        <f t="shared" si="1"/>
        <v>0</v>
      </c>
      <c r="J16" s="469">
        <v>0</v>
      </c>
      <c r="K16" s="486">
        <f>+K383</f>
        <v>0</v>
      </c>
      <c r="L16" s="125"/>
      <c r="M16" s="125"/>
      <c r="N16" s="125"/>
      <c r="O16" s="125"/>
      <c r="P16" s="125"/>
      <c r="Q16" s="125"/>
      <c r="R16" s="125"/>
      <c r="S16" s="125"/>
      <c r="T16" s="125"/>
      <c r="U16" s="125"/>
    </row>
    <row r="17" spans="1:21" s="122" customFormat="1" ht="18" customHeight="1" x14ac:dyDescent="0.3">
      <c r="A17" s="206"/>
      <c r="B17" s="479" t="s">
        <v>417</v>
      </c>
      <c r="C17" s="456">
        <f>SUM(C18:C20)</f>
        <v>-6465872.024896252</v>
      </c>
      <c r="D17" s="456">
        <f t="shared" ref="D17:H17" si="5">SUM(D18:D20)</f>
        <v>-1092140.010723264</v>
      </c>
      <c r="E17" s="456">
        <f t="shared" si="5"/>
        <v>-1035211.9152425271</v>
      </c>
      <c r="F17" s="456">
        <f t="shared" si="5"/>
        <v>-49716553.27021718</v>
      </c>
      <c r="G17" s="456">
        <f t="shared" si="5"/>
        <v>-21270169.390238702</v>
      </c>
      <c r="H17" s="456">
        <f t="shared" si="5"/>
        <v>-3883463.3228104301</v>
      </c>
      <c r="I17" s="456">
        <f>SUM(I18:I20)</f>
        <v>-3995759.0488700001</v>
      </c>
      <c r="J17" s="461">
        <f>SUM(J18:J20)</f>
        <v>-87459168.982998356</v>
      </c>
      <c r="K17" s="480">
        <f>SUM(K18:K20)</f>
        <v>-2659003.23624</v>
      </c>
      <c r="L17" s="125"/>
      <c r="M17" s="125"/>
      <c r="N17" s="125"/>
      <c r="O17" s="125"/>
      <c r="P17" s="125"/>
      <c r="Q17" s="125"/>
      <c r="R17" s="125"/>
      <c r="S17" s="125"/>
      <c r="T17" s="125"/>
      <c r="U17" s="125"/>
    </row>
    <row r="18" spans="1:21" s="126" customFormat="1" ht="18" customHeight="1" x14ac:dyDescent="0.3">
      <c r="A18" s="205"/>
      <c r="B18" s="479" t="s">
        <v>418</v>
      </c>
      <c r="C18" s="456">
        <f t="shared" ref="C18:H21" si="6">+C56+C93+C130+C167+C203+C240+C276+C312+C348+C385+C422+C458+C494+C530</f>
        <v>-4598949.3811129807</v>
      </c>
      <c r="D18" s="456">
        <f t="shared" si="6"/>
        <v>-545286.76464271906</v>
      </c>
      <c r="E18" s="456">
        <f t="shared" si="6"/>
        <v>-528319.17705246387</v>
      </c>
      <c r="F18" s="456">
        <f t="shared" si="6"/>
        <v>-36200560.811105959</v>
      </c>
      <c r="G18" s="456">
        <f t="shared" si="6"/>
        <v>-18282860.509327296</v>
      </c>
      <c r="H18" s="456">
        <f t="shared" si="6"/>
        <v>-2188720.1050231624</v>
      </c>
      <c r="I18" s="458">
        <f t="shared" si="1"/>
        <v>-450912.36043</v>
      </c>
      <c r="J18" s="461">
        <f>SUM(C18:I18)</f>
        <v>-62795609.108694583</v>
      </c>
      <c r="K18" s="480">
        <f>+K385</f>
        <v>-2099492.8278600001</v>
      </c>
      <c r="L18" s="125"/>
      <c r="M18" s="125"/>
      <c r="N18" s="125"/>
      <c r="O18" s="125"/>
      <c r="P18" s="125"/>
      <c r="Q18" s="125"/>
      <c r="R18" s="125"/>
      <c r="S18" s="125"/>
      <c r="T18" s="125"/>
      <c r="U18" s="125"/>
    </row>
    <row r="19" spans="1:21" s="126" customFormat="1" ht="18" customHeight="1" x14ac:dyDescent="0.3">
      <c r="A19" s="205"/>
      <c r="B19" s="479" t="s">
        <v>419</v>
      </c>
      <c r="C19" s="456">
        <f t="shared" si="6"/>
        <v>-889838.23923704226</v>
      </c>
      <c r="D19" s="456">
        <f t="shared" si="6"/>
        <v>-48940.519810893158</v>
      </c>
      <c r="E19" s="456">
        <f t="shared" si="6"/>
        <v>-21232.770848507073</v>
      </c>
      <c r="F19" s="456">
        <f t="shared" si="6"/>
        <v>-6718277.5909146154</v>
      </c>
      <c r="G19" s="456">
        <f t="shared" si="6"/>
        <v>-1279406.3252297146</v>
      </c>
      <c r="H19" s="456">
        <f t="shared" si="6"/>
        <v>-797869.22401194845</v>
      </c>
      <c r="I19" s="458">
        <f t="shared" si="1"/>
        <v>-3544846.6884400002</v>
      </c>
      <c r="J19" s="461">
        <f>SUM(C19:I19)</f>
        <v>-13300411.358492721</v>
      </c>
      <c r="K19" s="480">
        <f>+K386</f>
        <v>-559510.40838000004</v>
      </c>
      <c r="L19" s="125"/>
      <c r="M19" s="125"/>
      <c r="N19" s="125"/>
      <c r="O19" s="125"/>
      <c r="P19" s="125"/>
      <c r="Q19" s="125"/>
      <c r="R19" s="125"/>
      <c r="S19" s="125"/>
      <c r="T19" s="125"/>
      <c r="U19" s="125"/>
    </row>
    <row r="20" spans="1:21" s="126" customFormat="1" ht="18" customHeight="1" x14ac:dyDescent="0.3">
      <c r="A20" s="205"/>
      <c r="B20" s="481" t="s">
        <v>420</v>
      </c>
      <c r="C20" s="464">
        <f t="shared" si="6"/>
        <v>-977084.40454622894</v>
      </c>
      <c r="D20" s="464">
        <f t="shared" ref="D20:H20" si="7">+D58+D95+D132+D169+D205+D242+D278+D314+D350+D387+D424+D460+D496+D532</f>
        <v>-497912.72626965179</v>
      </c>
      <c r="E20" s="464">
        <f t="shared" si="7"/>
        <v>-485659.96734155627</v>
      </c>
      <c r="F20" s="464">
        <f t="shared" si="7"/>
        <v>-6797714.8681966085</v>
      </c>
      <c r="G20" s="464">
        <f t="shared" si="7"/>
        <v>-1707902.555681691</v>
      </c>
      <c r="H20" s="464">
        <f t="shared" si="7"/>
        <v>-896873.99377531919</v>
      </c>
      <c r="I20" s="464">
        <f>J387</f>
        <v>0</v>
      </c>
      <c r="J20" s="466">
        <f>SUM(C20:I20)</f>
        <v>-11363148.515811056</v>
      </c>
      <c r="K20" s="482">
        <f>+K387</f>
        <v>0</v>
      </c>
      <c r="L20" s="125"/>
      <c r="M20" s="125"/>
      <c r="N20" s="125"/>
      <c r="O20" s="125"/>
      <c r="P20" s="125"/>
      <c r="Q20" s="125"/>
      <c r="R20" s="125"/>
      <c r="S20" s="125"/>
      <c r="T20" s="125"/>
      <c r="U20" s="125"/>
    </row>
    <row r="21" spans="1:21" s="122" customFormat="1" ht="18" customHeight="1" x14ac:dyDescent="0.3">
      <c r="A21" s="206"/>
      <c r="B21" s="502" t="s">
        <v>421</v>
      </c>
      <c r="C21" s="308">
        <f t="shared" si="6"/>
        <v>-403460.89321369247</v>
      </c>
      <c r="D21" s="308">
        <f t="shared" ref="D21:H21" si="8">+D59+D96+D133+D170+D206+D243+D279+D315+D351+D388+D425+D461+D497+D533</f>
        <v>367274.09674864745</v>
      </c>
      <c r="E21" s="308">
        <f t="shared" si="8"/>
        <v>1322974.2724108482</v>
      </c>
      <c r="F21" s="308">
        <f t="shared" si="8"/>
        <v>9616832.0191039406</v>
      </c>
      <c r="G21" s="308">
        <f t="shared" si="8"/>
        <v>75769.714945235988</v>
      </c>
      <c r="H21" s="308">
        <f t="shared" si="8"/>
        <v>1561876.0781194754</v>
      </c>
      <c r="I21" s="501">
        <f>I388</f>
        <v>9999804.752659997</v>
      </c>
      <c r="J21" s="162">
        <f>SUM(C21:I21)</f>
        <v>22541070.04077445</v>
      </c>
      <c r="K21" s="503">
        <f>+K15+K17</f>
        <v>31337.578600000124</v>
      </c>
      <c r="L21" s="132"/>
      <c r="M21" s="125"/>
      <c r="N21" s="132"/>
      <c r="O21" s="132"/>
      <c r="P21" s="132"/>
      <c r="Q21" s="132"/>
      <c r="R21" s="132"/>
      <c r="S21" s="132"/>
      <c r="T21" s="132"/>
      <c r="U21" s="132"/>
    </row>
    <row r="22" spans="1:21" s="126" customFormat="1" ht="18" customHeight="1" x14ac:dyDescent="0.3">
      <c r="A22" s="205"/>
      <c r="B22" s="485"/>
      <c r="C22" s="457"/>
      <c r="D22" s="457"/>
      <c r="E22" s="457"/>
      <c r="F22" s="457"/>
      <c r="G22" s="457"/>
      <c r="H22" s="457"/>
      <c r="I22" s="457"/>
      <c r="J22" s="469">
        <v>0</v>
      </c>
      <c r="K22" s="486">
        <f>+K389</f>
        <v>0</v>
      </c>
      <c r="L22" s="125"/>
      <c r="M22" s="125"/>
      <c r="N22" s="125"/>
      <c r="O22" s="125"/>
      <c r="P22" s="125"/>
      <c r="Q22" s="125"/>
      <c r="R22" s="125"/>
      <c r="S22" s="125"/>
      <c r="T22" s="125"/>
      <c r="U22" s="125"/>
    </row>
    <row r="23" spans="1:21" s="122" customFormat="1" ht="18" customHeight="1" x14ac:dyDescent="0.3">
      <c r="A23" s="206"/>
      <c r="B23" s="498" t="s">
        <v>422</v>
      </c>
      <c r="C23" s="457"/>
      <c r="D23" s="457"/>
      <c r="E23" s="457"/>
      <c r="F23" s="457"/>
      <c r="G23" s="457"/>
      <c r="H23" s="457"/>
      <c r="I23" s="457"/>
      <c r="J23" s="499">
        <f>SUM(J24:J28)</f>
        <v>26700588.33949862</v>
      </c>
      <c r="K23" s="504">
        <f>K390</f>
        <v>682622.14132000005</v>
      </c>
      <c r="L23" s="132"/>
      <c r="M23" s="125"/>
      <c r="N23" s="505"/>
      <c r="O23" s="132"/>
      <c r="P23" s="132"/>
      <c r="Q23" s="132"/>
      <c r="R23" s="132"/>
      <c r="S23" s="132"/>
      <c r="T23" s="132"/>
      <c r="U23" s="132"/>
    </row>
    <row r="24" spans="1:21" s="126" customFormat="1" ht="18" customHeight="1" x14ac:dyDescent="0.3">
      <c r="A24" s="205"/>
      <c r="B24" s="479" t="s">
        <v>423</v>
      </c>
      <c r="C24" s="453"/>
      <c r="D24" s="453"/>
      <c r="E24" s="454"/>
      <c r="F24" s="453"/>
      <c r="G24" s="453"/>
      <c r="H24" s="453"/>
      <c r="I24" s="463"/>
      <c r="J24" s="461">
        <f>+I62+I99+I136+I173+I209+I246+I282+I318+I354+J391+I428+I464+I500+I536</f>
        <v>3861940.493113162</v>
      </c>
      <c r="K24" s="480">
        <f t="shared" ref="K24:K37" si="9">K391</f>
        <v>0</v>
      </c>
      <c r="L24" s="125"/>
      <c r="M24" s="125"/>
      <c r="N24" s="125"/>
      <c r="O24" s="125"/>
      <c r="P24" s="125"/>
      <c r="Q24" s="125"/>
      <c r="R24" s="125"/>
      <c r="S24" s="125"/>
      <c r="T24" s="125"/>
      <c r="U24" s="125"/>
    </row>
    <row r="25" spans="1:21" s="126" customFormat="1" ht="18" customHeight="1" x14ac:dyDescent="0.3">
      <c r="A25" s="205"/>
      <c r="B25" s="479" t="s">
        <v>424</v>
      </c>
      <c r="C25" s="453"/>
      <c r="D25" s="453"/>
      <c r="E25" s="454"/>
      <c r="F25" s="453"/>
      <c r="G25" s="453"/>
      <c r="H25" s="453"/>
      <c r="I25" s="463"/>
      <c r="J25" s="461">
        <f>+I63+I100+I137+I174+I210+I247+I283+I319+I355+J392+I429+I465+I501+I537</f>
        <v>20248285.900321167</v>
      </c>
      <c r="K25" s="480">
        <f t="shared" si="9"/>
        <v>654986.33168000006</v>
      </c>
      <c r="L25" s="125"/>
      <c r="M25" s="125"/>
      <c r="N25" s="125"/>
      <c r="O25" s="125"/>
      <c r="P25" s="125"/>
      <c r="Q25" s="125"/>
      <c r="R25" s="125"/>
      <c r="S25" s="125"/>
      <c r="T25" s="125"/>
      <c r="U25" s="125"/>
    </row>
    <row r="26" spans="1:21" s="126" customFormat="1" ht="18" customHeight="1" x14ac:dyDescent="0.3">
      <c r="A26" s="205"/>
      <c r="B26" s="479" t="s">
        <v>425</v>
      </c>
      <c r="C26" s="453"/>
      <c r="D26" s="453"/>
      <c r="E26" s="454"/>
      <c r="F26" s="453"/>
      <c r="G26" s="453"/>
      <c r="H26" s="453"/>
      <c r="I26" s="463"/>
      <c r="J26" s="461">
        <f>+I64+I101+I138+I175+I211+I248+I284+I320+I356+J393+I430+I466+I502+I538</f>
        <v>116426.74407</v>
      </c>
      <c r="K26" s="480">
        <f t="shared" si="9"/>
        <v>0</v>
      </c>
      <c r="L26" s="125"/>
      <c r="M26" s="125"/>
      <c r="N26" s="125"/>
      <c r="O26" s="125"/>
      <c r="P26" s="125"/>
      <c r="Q26" s="125"/>
      <c r="R26" s="125"/>
      <c r="S26" s="125"/>
      <c r="T26" s="125"/>
      <c r="U26" s="125"/>
    </row>
    <row r="27" spans="1:21" s="126" customFormat="1" ht="18" customHeight="1" x14ac:dyDescent="0.3">
      <c r="A27" s="205"/>
      <c r="B27" s="479" t="s">
        <v>426</v>
      </c>
      <c r="C27" s="453"/>
      <c r="D27" s="453"/>
      <c r="E27" s="454"/>
      <c r="F27" s="453"/>
      <c r="G27" s="453"/>
      <c r="H27" s="453"/>
      <c r="I27" s="463"/>
      <c r="J27" s="461">
        <f>+I65+I102+I139+I176+I212+I249+I285+I321+I357+J394+I431+I467+I503+I539</f>
        <v>1367813.8909625695</v>
      </c>
      <c r="K27" s="480">
        <f t="shared" si="9"/>
        <v>0</v>
      </c>
      <c r="L27" s="125"/>
      <c r="M27" s="125"/>
      <c r="N27" s="125"/>
      <c r="O27" s="125"/>
      <c r="P27" s="125"/>
      <c r="Q27" s="125"/>
      <c r="R27" s="125"/>
      <c r="S27" s="125"/>
      <c r="T27" s="125"/>
      <c r="U27" s="125"/>
    </row>
    <row r="28" spans="1:21" s="126" customFormat="1" ht="18" customHeight="1" x14ac:dyDescent="0.3">
      <c r="A28" s="205"/>
      <c r="B28" s="479" t="s">
        <v>427</v>
      </c>
      <c r="C28" s="453"/>
      <c r="D28" s="453"/>
      <c r="E28" s="454"/>
      <c r="F28" s="453"/>
      <c r="G28" s="453"/>
      <c r="H28" s="453"/>
      <c r="I28" s="463"/>
      <c r="J28" s="461">
        <f t="shared" ref="J28:J37" si="10">+I66+I103+I140+I177+I213+I250+I286+I322+I358+J395+I432+I468+I504+I540</f>
        <v>1106121.311031718</v>
      </c>
      <c r="K28" s="480">
        <f t="shared" si="9"/>
        <v>27635.809639999999</v>
      </c>
      <c r="L28" s="125"/>
      <c r="M28" s="125"/>
      <c r="N28" s="125"/>
      <c r="O28" s="125"/>
      <c r="P28" s="125"/>
      <c r="Q28" s="125"/>
      <c r="R28" s="125"/>
      <c r="S28" s="125"/>
      <c r="T28" s="125"/>
      <c r="U28" s="125"/>
    </row>
    <row r="29" spans="1:21" s="126" customFormat="1" ht="18" customHeight="1" x14ac:dyDescent="0.3">
      <c r="A29" s="205"/>
      <c r="B29" s="479"/>
      <c r="C29" s="453"/>
      <c r="D29" s="453"/>
      <c r="E29" s="454"/>
      <c r="F29" s="453"/>
      <c r="G29" s="453"/>
      <c r="H29" s="453"/>
      <c r="I29" s="463"/>
      <c r="J29" s="461">
        <f t="shared" si="10"/>
        <v>0</v>
      </c>
      <c r="K29" s="480">
        <f t="shared" si="9"/>
        <v>0</v>
      </c>
      <c r="L29" s="125"/>
      <c r="M29" s="125"/>
      <c r="N29" s="125"/>
      <c r="O29" s="125"/>
      <c r="P29" s="125"/>
      <c r="Q29" s="125"/>
      <c r="R29" s="125"/>
      <c r="S29" s="125"/>
      <c r="T29" s="125"/>
      <c r="U29" s="125"/>
    </row>
    <row r="30" spans="1:21" s="126" customFormat="1" ht="18" customHeight="1" x14ac:dyDescent="0.3">
      <c r="A30" s="205"/>
      <c r="B30" s="487" t="s">
        <v>428</v>
      </c>
      <c r="C30" s="453"/>
      <c r="D30" s="453"/>
      <c r="E30" s="454"/>
      <c r="F30" s="453"/>
      <c r="G30" s="453"/>
      <c r="H30" s="453"/>
      <c r="I30" s="463"/>
      <c r="J30" s="461"/>
      <c r="K30" s="480"/>
      <c r="L30" s="125"/>
      <c r="M30" s="125"/>
      <c r="N30" s="125"/>
      <c r="O30" s="125"/>
      <c r="P30" s="125"/>
      <c r="Q30" s="125"/>
      <c r="R30" s="125"/>
      <c r="S30" s="125"/>
      <c r="T30" s="125"/>
      <c r="U30" s="125"/>
    </row>
    <row r="31" spans="1:21" s="126" customFormat="1" ht="31.2" customHeight="1" x14ac:dyDescent="0.3">
      <c r="A31" s="205"/>
      <c r="B31" s="479" t="s">
        <v>429</v>
      </c>
      <c r="C31" s="453"/>
      <c r="D31" s="453"/>
      <c r="E31" s="454"/>
      <c r="F31" s="453"/>
      <c r="G31" s="453"/>
      <c r="H31" s="453"/>
      <c r="I31" s="463"/>
      <c r="J31" s="461">
        <f t="shared" si="10"/>
        <v>-25274041.86382081</v>
      </c>
      <c r="K31" s="480">
        <f t="shared" si="9"/>
        <v>-320840.73706499999</v>
      </c>
      <c r="L31" s="125"/>
      <c r="M31" s="125"/>
      <c r="N31" s="125"/>
      <c r="O31" s="125"/>
      <c r="P31" s="125"/>
      <c r="Q31" s="125"/>
      <c r="R31" s="125"/>
      <c r="S31" s="125"/>
      <c r="T31" s="125"/>
      <c r="U31" s="125"/>
    </row>
    <row r="32" spans="1:21" s="126" customFormat="1" ht="18" customHeight="1" x14ac:dyDescent="0.3">
      <c r="A32" s="205"/>
      <c r="B32" s="479" t="s">
        <v>430</v>
      </c>
      <c r="C32" s="453"/>
      <c r="D32" s="453"/>
      <c r="E32" s="454"/>
      <c r="F32" s="453"/>
      <c r="G32" s="453"/>
      <c r="H32" s="453"/>
      <c r="I32" s="463"/>
      <c r="J32" s="461">
        <f t="shared" si="10"/>
        <v>0</v>
      </c>
      <c r="K32" s="480">
        <f t="shared" si="9"/>
        <v>0</v>
      </c>
      <c r="L32" s="125"/>
      <c r="M32" s="125"/>
      <c r="N32" s="125"/>
      <c r="O32" s="125"/>
      <c r="P32" s="125"/>
      <c r="Q32" s="125"/>
      <c r="R32" s="125"/>
      <c r="S32" s="125"/>
      <c r="T32" s="125"/>
      <c r="U32" s="125"/>
    </row>
    <row r="33" spans="1:21" s="122" customFormat="1" ht="18" customHeight="1" x14ac:dyDescent="0.3">
      <c r="A33" s="206"/>
      <c r="B33" s="487" t="s">
        <v>431</v>
      </c>
      <c r="C33" s="453"/>
      <c r="D33" s="453"/>
      <c r="E33" s="454"/>
      <c r="F33" s="453"/>
      <c r="G33" s="453"/>
      <c r="H33" s="453"/>
      <c r="I33" s="463"/>
      <c r="J33" s="462">
        <f t="shared" si="10"/>
        <v>23967616.440592252</v>
      </c>
      <c r="K33" s="488">
        <f t="shared" si="9"/>
        <v>393118.98285500007</v>
      </c>
      <c r="L33" s="125"/>
      <c r="M33" s="125"/>
      <c r="N33" s="125"/>
      <c r="O33" s="125"/>
      <c r="P33" s="125"/>
      <c r="Q33" s="125"/>
      <c r="R33" s="125"/>
      <c r="S33" s="125"/>
      <c r="T33" s="125"/>
      <c r="U33" s="125"/>
    </row>
    <row r="34" spans="1:21" s="126" customFormat="1" ht="18" customHeight="1" x14ac:dyDescent="0.3">
      <c r="A34" s="205"/>
      <c r="B34" s="479" t="s">
        <v>432</v>
      </c>
      <c r="C34" s="453"/>
      <c r="D34" s="453"/>
      <c r="E34" s="454"/>
      <c r="F34" s="453"/>
      <c r="G34" s="453"/>
      <c r="H34" s="453"/>
      <c r="I34" s="463"/>
      <c r="J34" s="461">
        <f t="shared" si="10"/>
        <v>-645019.2107674242</v>
      </c>
      <c r="K34" s="480">
        <f t="shared" si="9"/>
        <v>-64.219790000000003</v>
      </c>
      <c r="L34" s="125"/>
      <c r="M34" s="125"/>
      <c r="N34" s="125"/>
      <c r="O34" s="125"/>
      <c r="P34" s="125"/>
      <c r="Q34" s="125"/>
      <c r="R34" s="125"/>
      <c r="S34" s="125"/>
      <c r="T34" s="125"/>
      <c r="U34" s="125"/>
    </row>
    <row r="35" spans="1:21" s="122" customFormat="1" ht="18" customHeight="1" x14ac:dyDescent="0.3">
      <c r="A35" s="206"/>
      <c r="B35" s="490" t="s">
        <v>433</v>
      </c>
      <c r="C35" s="453"/>
      <c r="D35" s="453"/>
      <c r="E35" s="454"/>
      <c r="F35" s="453"/>
      <c r="G35" s="453"/>
      <c r="H35" s="453"/>
      <c r="I35" s="463"/>
      <c r="J35" s="462">
        <f t="shared" si="10"/>
        <v>23322597.229824826</v>
      </c>
      <c r="K35" s="488">
        <f t="shared" si="9"/>
        <v>393054.76306500006</v>
      </c>
      <c r="L35" s="125"/>
      <c r="M35" s="125"/>
      <c r="N35" s="125"/>
      <c r="O35" s="125"/>
      <c r="P35" s="125"/>
      <c r="Q35" s="125"/>
      <c r="R35" s="125"/>
      <c r="S35" s="125"/>
      <c r="T35" s="125"/>
      <c r="U35" s="125"/>
    </row>
    <row r="36" spans="1:21" s="126" customFormat="1" ht="18" customHeight="1" x14ac:dyDescent="0.3">
      <c r="A36" s="205"/>
      <c r="B36" s="491" t="s">
        <v>434</v>
      </c>
      <c r="C36" s="453"/>
      <c r="D36" s="453"/>
      <c r="E36" s="454"/>
      <c r="F36" s="453"/>
      <c r="G36" s="453"/>
      <c r="H36" s="453"/>
      <c r="I36" s="463"/>
      <c r="J36" s="461">
        <f t="shared" si="10"/>
        <v>-7221570.6566618429</v>
      </c>
      <c r="K36" s="480">
        <f t="shared" si="9"/>
        <v>0</v>
      </c>
      <c r="L36" s="125"/>
      <c r="M36" s="125"/>
      <c r="N36" s="125"/>
      <c r="O36" s="125"/>
      <c r="P36" s="125"/>
      <c r="Q36" s="125"/>
      <c r="R36" s="125"/>
      <c r="S36" s="125"/>
      <c r="T36" s="125"/>
      <c r="U36" s="125"/>
    </row>
    <row r="37" spans="1:21" s="122" customFormat="1" ht="18" customHeight="1" thickBot="1" x14ac:dyDescent="0.35">
      <c r="A37" s="206"/>
      <c r="B37" s="492" t="s">
        <v>435</v>
      </c>
      <c r="C37" s="493"/>
      <c r="D37" s="493"/>
      <c r="E37" s="494"/>
      <c r="F37" s="493"/>
      <c r="G37" s="493"/>
      <c r="H37" s="493"/>
      <c r="I37" s="495"/>
      <c r="J37" s="495">
        <f t="shared" si="10"/>
        <v>16101026.573162988</v>
      </c>
      <c r="K37" s="497">
        <f t="shared" si="9"/>
        <v>393054.76306500006</v>
      </c>
      <c r="L37" s="125"/>
      <c r="M37" s="125"/>
      <c r="N37" s="125"/>
      <c r="O37" s="125"/>
      <c r="P37" s="125"/>
      <c r="Q37" s="125"/>
      <c r="R37" s="125"/>
      <c r="S37" s="125"/>
      <c r="T37" s="125"/>
      <c r="U37" s="125"/>
    </row>
    <row r="38" spans="1:21" s="122" customFormat="1" ht="13.5" customHeight="1" x14ac:dyDescent="0.3">
      <c r="A38" s="208"/>
      <c r="B38" s="209"/>
      <c r="C38" s="127"/>
      <c r="D38" s="127"/>
      <c r="E38" s="127"/>
      <c r="F38" s="127"/>
      <c r="G38" s="127"/>
      <c r="H38" s="127"/>
      <c r="I38" s="127"/>
      <c r="J38" s="125"/>
      <c r="K38" s="127"/>
      <c r="M38" s="125"/>
      <c r="N38" s="125"/>
      <c r="O38" s="125"/>
      <c r="P38" s="125"/>
      <c r="Q38" s="125"/>
      <c r="R38" s="125"/>
      <c r="S38" s="125"/>
      <c r="T38" s="125"/>
      <c r="U38" s="125"/>
    </row>
    <row r="39" spans="1:21" s="122" customFormat="1" ht="13.5" customHeight="1" x14ac:dyDescent="0.3">
      <c r="A39" s="208"/>
      <c r="B39" s="209"/>
      <c r="C39" s="127"/>
      <c r="D39" s="127"/>
      <c r="E39" s="127"/>
      <c r="F39" s="127"/>
      <c r="G39" s="127"/>
      <c r="H39" s="127"/>
      <c r="I39" s="127"/>
      <c r="J39" s="125"/>
      <c r="K39" s="123"/>
      <c r="M39" s="125"/>
      <c r="N39" s="125"/>
      <c r="O39" s="125"/>
      <c r="P39" s="125"/>
      <c r="Q39" s="125"/>
      <c r="R39" s="125"/>
      <c r="S39" s="125"/>
      <c r="T39" s="125"/>
      <c r="U39" s="125"/>
    </row>
    <row r="40" spans="1:21" s="126" customFormat="1" ht="13.5" customHeight="1" x14ac:dyDescent="0.3">
      <c r="A40" s="205"/>
      <c r="B40" s="209"/>
      <c r="C40" s="210"/>
      <c r="D40" s="210"/>
      <c r="E40" s="210"/>
      <c r="F40" s="210"/>
      <c r="G40" s="210"/>
      <c r="H40" s="210"/>
      <c r="I40" s="211"/>
      <c r="J40" s="211"/>
      <c r="K40" s="202"/>
      <c r="L40" s="125"/>
      <c r="M40" s="125"/>
      <c r="N40" s="125"/>
      <c r="O40" s="125"/>
      <c r="P40" s="125"/>
      <c r="Q40" s="125"/>
      <c r="R40" s="125"/>
      <c r="S40" s="125"/>
      <c r="T40" s="125"/>
      <c r="U40" s="125"/>
    </row>
    <row r="41" spans="1:21" s="126" customFormat="1" ht="13.5" customHeight="1" x14ac:dyDescent="0.3">
      <c r="A41" s="205"/>
      <c r="B41" s="754" t="s">
        <v>82</v>
      </c>
      <c r="C41" s="758"/>
      <c r="D41" s="758"/>
      <c r="E41" s="759"/>
      <c r="F41" s="759"/>
      <c r="G41" s="759"/>
      <c r="H41" s="759"/>
      <c r="I41" s="760"/>
      <c r="J41" s="211"/>
      <c r="K41" s="202"/>
      <c r="L41" s="125"/>
      <c r="M41" s="125"/>
      <c r="N41" s="125"/>
      <c r="O41" s="125"/>
      <c r="P41" s="125"/>
      <c r="Q41" s="125"/>
      <c r="R41" s="125"/>
      <c r="S41" s="125"/>
      <c r="T41" s="125"/>
      <c r="U41" s="125"/>
    </row>
    <row r="42" spans="1:21" s="126" customFormat="1" ht="13.5" customHeight="1" thickBot="1" x14ac:dyDescent="0.35">
      <c r="A42" s="205"/>
      <c r="B42" s="140"/>
      <c r="C42" s="140"/>
      <c r="D42" s="140"/>
      <c r="E42" s="210"/>
      <c r="F42" s="210"/>
      <c r="G42" s="210"/>
      <c r="H42" s="210"/>
      <c r="I42" s="211"/>
      <c r="J42" s="211"/>
      <c r="K42" s="202"/>
      <c r="L42" s="125"/>
      <c r="M42" s="125"/>
      <c r="N42" s="125"/>
      <c r="O42" s="125"/>
      <c r="P42" s="125"/>
      <c r="Q42" s="125"/>
      <c r="R42" s="125"/>
      <c r="S42" s="125"/>
      <c r="T42" s="125"/>
      <c r="U42" s="125"/>
    </row>
    <row r="43" spans="1:21" ht="20.399999999999999" customHeight="1" thickBot="1" x14ac:dyDescent="0.35">
      <c r="B43" s="203" t="s">
        <v>8</v>
      </c>
      <c r="I43" s="149" t="s">
        <v>218</v>
      </c>
      <c r="J43" s="213"/>
      <c r="L43" s="125"/>
      <c r="M43" s="125"/>
      <c r="N43" s="125"/>
      <c r="O43" s="125"/>
      <c r="P43" s="125"/>
      <c r="Q43" s="125"/>
      <c r="R43" s="125"/>
      <c r="S43" s="125"/>
      <c r="T43" s="125"/>
      <c r="U43" s="125"/>
    </row>
    <row r="44" spans="1:21" s="126" customFormat="1" ht="24" customHeight="1" thickBot="1" x14ac:dyDescent="0.35">
      <c r="A44" s="204"/>
      <c r="B44" s="914" t="s">
        <v>329</v>
      </c>
      <c r="C44" s="939">
        <v>2024</v>
      </c>
      <c r="D44" s="940"/>
      <c r="E44" s="940"/>
      <c r="F44" s="940"/>
      <c r="G44" s="940"/>
      <c r="H44" s="940"/>
      <c r="I44" s="941"/>
      <c r="J44" s="214"/>
      <c r="K44" s="202"/>
      <c r="L44" s="125"/>
      <c r="M44" s="125"/>
      <c r="N44" s="125"/>
      <c r="O44" s="125"/>
      <c r="P44" s="125"/>
      <c r="Q44" s="125"/>
      <c r="R44" s="125"/>
      <c r="S44" s="125"/>
      <c r="T44" s="125"/>
      <c r="U44" s="125"/>
    </row>
    <row r="45" spans="1:21" s="126" customFormat="1" ht="22.2" customHeight="1" thickBot="1" x14ac:dyDescent="0.35">
      <c r="A45" s="124"/>
      <c r="B45" s="915"/>
      <c r="C45" s="889" t="s">
        <v>101</v>
      </c>
      <c r="D45" s="889" t="s">
        <v>102</v>
      </c>
      <c r="E45" s="943" t="s">
        <v>103</v>
      </c>
      <c r="F45" s="944"/>
      <c r="G45" s="846" t="s">
        <v>104</v>
      </c>
      <c r="H45" s="846" t="s">
        <v>105</v>
      </c>
      <c r="I45" s="945" t="s">
        <v>93</v>
      </c>
      <c r="J45" s="214"/>
      <c r="K45" s="938"/>
      <c r="L45" s="125"/>
      <c r="M45" s="125"/>
      <c r="N45" s="125"/>
      <c r="O45" s="125"/>
      <c r="P45" s="125"/>
      <c r="Q45" s="125"/>
      <c r="R45" s="125"/>
      <c r="S45" s="125"/>
      <c r="T45" s="125"/>
      <c r="U45" s="125"/>
    </row>
    <row r="46" spans="1:21" s="126" customFormat="1" ht="24.6" customHeight="1" thickBot="1" x14ac:dyDescent="0.35">
      <c r="A46" s="124"/>
      <c r="B46" s="915"/>
      <c r="C46" s="895"/>
      <c r="D46" s="942"/>
      <c r="E46" s="252" t="s">
        <v>409</v>
      </c>
      <c r="F46" s="251" t="s">
        <v>180</v>
      </c>
      <c r="G46" s="847"/>
      <c r="H46" s="847"/>
      <c r="I46" s="946"/>
      <c r="J46" s="214"/>
      <c r="K46" s="938"/>
      <c r="L46" s="125"/>
      <c r="M46" s="125"/>
      <c r="N46" s="125"/>
      <c r="O46" s="125"/>
      <c r="P46" s="125"/>
      <c r="Q46" s="125"/>
      <c r="R46" s="125"/>
      <c r="S46" s="125"/>
      <c r="T46" s="125"/>
      <c r="U46" s="125"/>
    </row>
    <row r="47" spans="1:21" s="126" customFormat="1" ht="18" customHeight="1" x14ac:dyDescent="0.3">
      <c r="A47" s="205"/>
      <c r="B47" s="557" t="s">
        <v>410</v>
      </c>
      <c r="C47" s="558">
        <v>3456433.0460799998</v>
      </c>
      <c r="D47" s="558">
        <v>365686.96512999991</v>
      </c>
      <c r="E47" s="558"/>
      <c r="F47" s="559">
        <v>8075828.5858300077</v>
      </c>
      <c r="G47" s="558">
        <v>1905132.6035</v>
      </c>
      <c r="H47" s="560">
        <v>1058003.1324199999</v>
      </c>
      <c r="I47" s="561">
        <f>SUM(C47:H47)</f>
        <v>14861084.332960006</v>
      </c>
      <c r="J47" s="215"/>
      <c r="K47" s="216"/>
      <c r="L47" s="125"/>
      <c r="M47" s="125"/>
      <c r="N47" s="125"/>
      <c r="O47" s="125"/>
      <c r="P47" s="125"/>
      <c r="Q47" s="125"/>
      <c r="R47" s="125"/>
      <c r="S47" s="125"/>
      <c r="T47" s="125"/>
      <c r="U47" s="125"/>
    </row>
    <row r="48" spans="1:21" s="126" customFormat="1" ht="18" customHeight="1" x14ac:dyDescent="0.3">
      <c r="A48" s="205"/>
      <c r="B48" s="510" t="s">
        <v>411</v>
      </c>
      <c r="C48" s="506"/>
      <c r="D48" s="506"/>
      <c r="E48" s="506"/>
      <c r="F48" s="508"/>
      <c r="G48" s="506"/>
      <c r="H48" s="528"/>
      <c r="I48" s="537">
        <f t="shared" ref="I48:I53" si="11">SUM(C48:H48)</f>
        <v>0</v>
      </c>
      <c r="J48" s="215"/>
      <c r="K48" s="216"/>
      <c r="L48" s="125"/>
      <c r="M48" s="125"/>
      <c r="N48" s="125"/>
      <c r="O48" s="125"/>
      <c r="P48" s="125"/>
      <c r="Q48" s="125"/>
      <c r="R48" s="125"/>
      <c r="S48" s="125"/>
      <c r="T48" s="125"/>
      <c r="U48" s="125"/>
    </row>
    <row r="49" spans="1:21" s="126" customFormat="1" ht="18" customHeight="1" x14ac:dyDescent="0.25">
      <c r="A49" s="205"/>
      <c r="B49" s="510" t="s">
        <v>412</v>
      </c>
      <c r="C49" s="513">
        <v>-980483.01948999998</v>
      </c>
      <c r="D49" s="513">
        <v>-4517.7747799999997</v>
      </c>
      <c r="E49" s="513"/>
      <c r="F49" s="514">
        <v>-1395633.31464</v>
      </c>
      <c r="G49" s="513"/>
      <c r="H49" s="529">
        <v>-145279.16406000001</v>
      </c>
      <c r="I49" s="537">
        <f t="shared" si="11"/>
        <v>-2525913.2729699998</v>
      </c>
      <c r="J49" s="215"/>
      <c r="K49" s="216"/>
      <c r="L49" s="125"/>
      <c r="M49" s="125"/>
      <c r="N49" s="125"/>
      <c r="O49" s="125"/>
      <c r="P49" s="125"/>
      <c r="Q49" s="125"/>
      <c r="R49" s="125"/>
      <c r="S49" s="125"/>
      <c r="T49" s="125"/>
      <c r="U49" s="125"/>
    </row>
    <row r="50" spans="1:21" s="126" customFormat="1" ht="18" customHeight="1" x14ac:dyDescent="0.25">
      <c r="A50" s="205"/>
      <c r="B50" s="517" t="s">
        <v>413</v>
      </c>
      <c r="C50" s="518">
        <v>-174508.81779566966</v>
      </c>
      <c r="D50" s="518">
        <v>-26427.903279551443</v>
      </c>
      <c r="E50" s="518"/>
      <c r="F50" s="519">
        <v>-16600.695161164385</v>
      </c>
      <c r="G50" s="518">
        <v>-255766.26777000003</v>
      </c>
      <c r="H50" s="530">
        <v>-294784.57955361396</v>
      </c>
      <c r="I50" s="538">
        <f t="shared" si="11"/>
        <v>-768088.26355999941</v>
      </c>
      <c r="J50" s="215"/>
      <c r="K50" s="202"/>
      <c r="L50" s="125"/>
      <c r="M50" s="125"/>
      <c r="N50" s="125"/>
      <c r="O50" s="125"/>
      <c r="P50" s="125"/>
      <c r="Q50" s="125"/>
      <c r="R50" s="125"/>
      <c r="S50" s="125"/>
      <c r="T50" s="125"/>
      <c r="U50" s="125"/>
    </row>
    <row r="51" spans="1:21" s="122" customFormat="1" ht="18" customHeight="1" x14ac:dyDescent="0.25">
      <c r="A51" s="206"/>
      <c r="B51" s="539" t="s">
        <v>414</v>
      </c>
      <c r="C51" s="521">
        <f t="shared" ref="C51:H51" si="12">SUM(C47:C50)</f>
        <v>2301441.2087943302</v>
      </c>
      <c r="D51" s="521">
        <f t="shared" si="12"/>
        <v>334741.28707044851</v>
      </c>
      <c r="E51" s="521"/>
      <c r="F51" s="522">
        <f t="shared" si="12"/>
        <v>6663594.5760288434</v>
      </c>
      <c r="G51" s="521">
        <f t="shared" si="12"/>
        <v>1649366.3357299999</v>
      </c>
      <c r="H51" s="531">
        <f t="shared" si="12"/>
        <v>617939.38880638592</v>
      </c>
      <c r="I51" s="540">
        <f t="shared" si="11"/>
        <v>11567082.796430007</v>
      </c>
      <c r="J51" s="215"/>
      <c r="K51" s="217"/>
      <c r="L51" s="125"/>
      <c r="M51" s="125"/>
      <c r="N51" s="125"/>
      <c r="O51" s="125"/>
      <c r="P51" s="125"/>
      <c r="Q51" s="125"/>
      <c r="R51" s="125"/>
      <c r="S51" s="125"/>
      <c r="T51" s="125"/>
      <c r="U51" s="125"/>
    </row>
    <row r="52" spans="1:21" s="126" customFormat="1" ht="18" customHeight="1" x14ac:dyDescent="0.25">
      <c r="A52" s="205"/>
      <c r="B52" s="523" t="s">
        <v>415</v>
      </c>
      <c r="C52" s="524">
        <v>-110108.17702000005</v>
      </c>
      <c r="D52" s="524">
        <v>12157.245430000003</v>
      </c>
      <c r="E52" s="524"/>
      <c r="F52" s="525">
        <v>705160.60056999978</v>
      </c>
      <c r="G52" s="524">
        <v>-30081.712769999951</v>
      </c>
      <c r="H52" s="532">
        <v>-72110.558640000003</v>
      </c>
      <c r="I52" s="541">
        <f>SUM(C52:H52)</f>
        <v>505017.39756999974</v>
      </c>
      <c r="J52" s="215"/>
      <c r="K52" s="202"/>
      <c r="L52" s="125"/>
      <c r="M52" s="125"/>
      <c r="N52" s="125"/>
      <c r="O52" s="125"/>
      <c r="P52" s="125"/>
      <c r="Q52" s="125"/>
      <c r="R52" s="125"/>
      <c r="S52" s="125"/>
      <c r="T52" s="125"/>
      <c r="U52" s="125"/>
    </row>
    <row r="53" spans="1:21" s="122" customFormat="1" ht="18" customHeight="1" x14ac:dyDescent="0.25">
      <c r="A53" s="206"/>
      <c r="B53" s="539" t="s">
        <v>416</v>
      </c>
      <c r="C53" s="521">
        <f t="shared" ref="C53:H53" si="13">+C51+C52</f>
        <v>2191333.0317743304</v>
      </c>
      <c r="D53" s="521">
        <f t="shared" si="13"/>
        <v>346898.53250044852</v>
      </c>
      <c r="E53" s="521"/>
      <c r="F53" s="522">
        <f t="shared" si="13"/>
        <v>7368755.1765988432</v>
      </c>
      <c r="G53" s="521">
        <f t="shared" si="13"/>
        <v>1619284.6229600001</v>
      </c>
      <c r="H53" s="531">
        <f t="shared" si="13"/>
        <v>545828.83016638597</v>
      </c>
      <c r="I53" s="540">
        <f t="shared" si="11"/>
        <v>12072100.194000008</v>
      </c>
      <c r="J53" s="215"/>
      <c r="K53" s="217"/>
      <c r="L53" s="125"/>
      <c r="M53" s="125"/>
      <c r="N53" s="125"/>
      <c r="O53" s="125"/>
      <c r="P53" s="125"/>
      <c r="Q53" s="125"/>
      <c r="R53" s="125"/>
      <c r="S53" s="125"/>
      <c r="T53" s="125"/>
      <c r="U53" s="125"/>
    </row>
    <row r="54" spans="1:21" s="126" customFormat="1" ht="18" customHeight="1" x14ac:dyDescent="0.3">
      <c r="A54" s="205"/>
      <c r="B54" s="520"/>
      <c r="C54" s="526"/>
      <c r="D54" s="526"/>
      <c r="E54" s="526"/>
      <c r="F54" s="527"/>
      <c r="G54" s="526"/>
      <c r="H54" s="533"/>
      <c r="I54" s="542"/>
      <c r="J54" s="215"/>
      <c r="K54" s="202"/>
      <c r="L54" s="125"/>
      <c r="M54" s="125"/>
      <c r="N54" s="125"/>
      <c r="O54" s="125"/>
      <c r="P54" s="125"/>
      <c r="Q54" s="125"/>
      <c r="R54" s="125"/>
      <c r="S54" s="125"/>
      <c r="T54" s="125"/>
      <c r="U54" s="125"/>
    </row>
    <row r="55" spans="1:21" s="126" customFormat="1" ht="18" customHeight="1" x14ac:dyDescent="0.3">
      <c r="A55" s="205"/>
      <c r="B55" s="511" t="s">
        <v>417</v>
      </c>
      <c r="C55" s="507"/>
      <c r="D55" s="507"/>
      <c r="E55" s="507"/>
      <c r="F55" s="509"/>
      <c r="G55" s="507"/>
      <c r="H55" s="534"/>
      <c r="I55" s="537"/>
      <c r="J55" s="215"/>
      <c r="K55" s="124"/>
      <c r="L55" s="125"/>
      <c r="M55" s="125"/>
      <c r="N55" s="125"/>
      <c r="O55" s="125"/>
      <c r="P55" s="125"/>
      <c r="Q55" s="125"/>
      <c r="R55" s="125"/>
      <c r="S55" s="125"/>
      <c r="T55" s="125"/>
      <c r="U55" s="125"/>
    </row>
    <row r="56" spans="1:21" s="126" customFormat="1" ht="18" customHeight="1" x14ac:dyDescent="0.25">
      <c r="A56" s="205"/>
      <c r="B56" s="510" t="s">
        <v>418</v>
      </c>
      <c r="C56" s="515">
        <v>-1826605.4363138622</v>
      </c>
      <c r="D56" s="515">
        <v>-177038.04164657867</v>
      </c>
      <c r="E56" s="515"/>
      <c r="F56" s="516">
        <v>-5085855.5068211053</v>
      </c>
      <c r="G56" s="515">
        <v>-1411865.12062162</v>
      </c>
      <c r="H56" s="535">
        <v>-293129.91485683509</v>
      </c>
      <c r="I56" s="543">
        <f>SUM(C56:H56)</f>
        <v>-8794494.0202600006</v>
      </c>
      <c r="J56" s="215"/>
      <c r="K56" s="202"/>
      <c r="L56" s="125"/>
      <c r="M56" s="125"/>
      <c r="N56" s="125"/>
      <c r="O56" s="125"/>
      <c r="P56" s="125"/>
      <c r="Q56" s="125"/>
      <c r="R56" s="125"/>
      <c r="S56" s="125"/>
      <c r="T56" s="125"/>
      <c r="U56" s="125"/>
    </row>
    <row r="57" spans="1:21" s="126" customFormat="1" ht="18" customHeight="1" x14ac:dyDescent="0.25">
      <c r="A57" s="205"/>
      <c r="B57" s="510" t="s">
        <v>419</v>
      </c>
      <c r="C57" s="515">
        <v>-653570.86732436612</v>
      </c>
      <c r="D57" s="515">
        <v>-92905.53600379327</v>
      </c>
      <c r="E57" s="515"/>
      <c r="F57" s="516">
        <v>-2724248.0733104488</v>
      </c>
      <c r="G57" s="515">
        <v>-271108.14256865863</v>
      </c>
      <c r="H57" s="535">
        <v>-315077.09445273434</v>
      </c>
      <c r="I57" s="543">
        <f>SUM(C57:H57)</f>
        <v>-4056909.7136600008</v>
      </c>
      <c r="J57" s="215"/>
      <c r="K57" s="202"/>
      <c r="L57" s="125"/>
      <c r="M57" s="125"/>
      <c r="N57" s="125"/>
      <c r="O57" s="125"/>
      <c r="P57" s="125"/>
      <c r="Q57" s="125"/>
      <c r="R57" s="125"/>
      <c r="S57" s="125"/>
      <c r="T57" s="125"/>
      <c r="U57" s="125"/>
    </row>
    <row r="58" spans="1:21" s="126" customFormat="1" ht="18" customHeight="1" x14ac:dyDescent="0.25">
      <c r="A58" s="205"/>
      <c r="B58" s="517" t="s">
        <v>420</v>
      </c>
      <c r="C58" s="549"/>
      <c r="D58" s="549"/>
      <c r="E58" s="549"/>
      <c r="F58" s="550"/>
      <c r="G58" s="549"/>
      <c r="H58" s="551"/>
      <c r="I58" s="552">
        <f>SUM(C58:H58)</f>
        <v>0</v>
      </c>
      <c r="J58" s="215"/>
      <c r="K58" s="202"/>
      <c r="L58" s="125"/>
      <c r="M58" s="125"/>
      <c r="N58" s="125"/>
      <c r="O58" s="125"/>
      <c r="P58" s="125"/>
      <c r="Q58" s="125"/>
      <c r="R58" s="125"/>
      <c r="S58" s="125"/>
      <c r="T58" s="125"/>
      <c r="U58" s="125"/>
    </row>
    <row r="59" spans="1:21" s="122" customFormat="1" ht="18" customHeight="1" x14ac:dyDescent="0.25">
      <c r="A59" s="206"/>
      <c r="B59" s="562" t="s">
        <v>421</v>
      </c>
      <c r="C59" s="608">
        <f t="shared" ref="C59:H59" si="14">SUM(C53:C58)</f>
        <v>-288843.27186389791</v>
      </c>
      <c r="D59" s="608">
        <f t="shared" si="14"/>
        <v>76954.954850076581</v>
      </c>
      <c r="E59" s="608"/>
      <c r="F59" s="609">
        <f t="shared" si="14"/>
        <v>-441348.40353271086</v>
      </c>
      <c r="G59" s="608">
        <f t="shared" si="14"/>
        <v>-63688.640230278543</v>
      </c>
      <c r="H59" s="610">
        <f t="shared" si="14"/>
        <v>-62378.179143183457</v>
      </c>
      <c r="I59" s="611">
        <f>SUM(C59:H59)</f>
        <v>-779303.53991999407</v>
      </c>
      <c r="J59" s="215"/>
      <c r="K59" s="218"/>
      <c r="L59" s="132"/>
      <c r="M59" s="132"/>
      <c r="N59" s="132"/>
      <c r="O59" s="132"/>
      <c r="P59" s="132"/>
      <c r="Q59" s="132"/>
      <c r="R59" s="132"/>
      <c r="S59" s="132"/>
      <c r="T59" s="132"/>
      <c r="U59" s="132"/>
    </row>
    <row r="60" spans="1:21" s="126" customFormat="1" ht="18" customHeight="1" x14ac:dyDescent="0.3">
      <c r="A60" s="205"/>
      <c r="B60" s="553"/>
      <c r="C60" s="455"/>
      <c r="D60" s="457"/>
      <c r="E60" s="457"/>
      <c r="F60" s="457"/>
      <c r="G60" s="457"/>
      <c r="H60" s="459"/>
      <c r="I60" s="544"/>
      <c r="J60" s="215"/>
      <c r="K60" s="202"/>
      <c r="L60" s="125"/>
      <c r="M60" s="125"/>
      <c r="N60" s="125"/>
      <c r="O60" s="125"/>
      <c r="P60" s="125"/>
      <c r="Q60" s="125"/>
      <c r="R60" s="125"/>
      <c r="S60" s="125"/>
      <c r="T60" s="125"/>
      <c r="U60" s="125"/>
    </row>
    <row r="61" spans="1:21" s="126" customFormat="1" ht="18" customHeight="1" x14ac:dyDescent="0.3">
      <c r="A61" s="205"/>
      <c r="B61" s="511" t="s">
        <v>422</v>
      </c>
      <c r="C61" s="454"/>
      <c r="D61" s="453"/>
      <c r="E61" s="453"/>
      <c r="F61" s="453"/>
      <c r="G61" s="453"/>
      <c r="H61" s="460"/>
      <c r="I61" s="545">
        <f>SUM(I62:I66)</f>
        <v>3270993</v>
      </c>
      <c r="J61" s="215"/>
      <c r="K61" s="202"/>
      <c r="L61" s="125"/>
      <c r="M61" s="125"/>
      <c r="N61" s="125"/>
      <c r="O61" s="125"/>
      <c r="P61" s="125"/>
      <c r="Q61" s="125"/>
      <c r="R61" s="125"/>
      <c r="S61" s="125"/>
      <c r="T61" s="125"/>
      <c r="U61" s="125"/>
    </row>
    <row r="62" spans="1:21" s="126" customFormat="1" ht="18" customHeight="1" x14ac:dyDescent="0.3">
      <c r="A62" s="205"/>
      <c r="B62" s="510" t="s">
        <v>423</v>
      </c>
      <c r="C62" s="454"/>
      <c r="D62" s="453"/>
      <c r="E62" s="453"/>
      <c r="F62" s="453"/>
      <c r="G62" s="453"/>
      <c r="H62" s="460"/>
      <c r="I62" s="546">
        <v>610556</v>
      </c>
      <c r="J62" s="215"/>
      <c r="K62" s="202"/>
      <c r="L62" s="125"/>
      <c r="M62" s="125"/>
      <c r="N62" s="125"/>
      <c r="O62" s="125"/>
      <c r="P62" s="125"/>
      <c r="Q62" s="125"/>
      <c r="R62" s="125"/>
      <c r="S62" s="125"/>
      <c r="T62" s="125"/>
      <c r="U62" s="125"/>
    </row>
    <row r="63" spans="1:21" s="126" customFormat="1" ht="18" customHeight="1" x14ac:dyDescent="0.3">
      <c r="A63" s="205"/>
      <c r="B63" s="510" t="s">
        <v>424</v>
      </c>
      <c r="C63" s="454"/>
      <c r="D63" s="453"/>
      <c r="E63" s="453"/>
      <c r="F63" s="453"/>
      <c r="G63" s="453"/>
      <c r="H63" s="460"/>
      <c r="I63" s="546">
        <v>2128305</v>
      </c>
      <c r="J63" s="215"/>
      <c r="K63" s="202"/>
      <c r="L63" s="125"/>
      <c r="M63" s="125"/>
      <c r="N63" s="125"/>
      <c r="O63" s="125"/>
      <c r="P63" s="125"/>
      <c r="Q63" s="125"/>
      <c r="R63" s="125"/>
      <c r="S63" s="125"/>
      <c r="T63" s="125"/>
      <c r="U63" s="125"/>
    </row>
    <row r="64" spans="1:21" s="126" customFormat="1" ht="18" customHeight="1" x14ac:dyDescent="0.3">
      <c r="A64" s="205"/>
      <c r="B64" s="510" t="s">
        <v>425</v>
      </c>
      <c r="C64" s="454"/>
      <c r="D64" s="453"/>
      <c r="E64" s="453"/>
      <c r="F64" s="453"/>
      <c r="G64" s="453"/>
      <c r="H64" s="460"/>
      <c r="I64" s="547">
        <v>-5494</v>
      </c>
      <c r="J64" s="215"/>
      <c r="K64" s="202"/>
      <c r="L64" s="125"/>
      <c r="M64" s="125"/>
      <c r="N64" s="125"/>
      <c r="O64" s="125"/>
      <c r="P64" s="125"/>
      <c r="Q64" s="125"/>
      <c r="R64" s="125"/>
      <c r="S64" s="125"/>
      <c r="T64" s="125"/>
      <c r="U64" s="125"/>
    </row>
    <row r="65" spans="1:21" s="126" customFormat="1" ht="18" customHeight="1" x14ac:dyDescent="0.3">
      <c r="A65" s="205"/>
      <c r="B65" s="510" t="s">
        <v>426</v>
      </c>
      <c r="C65" s="454"/>
      <c r="D65" s="453"/>
      <c r="E65" s="453"/>
      <c r="F65" s="453"/>
      <c r="G65" s="453"/>
      <c r="H65" s="460"/>
      <c r="I65" s="547"/>
      <c r="J65" s="215"/>
      <c r="K65" s="202"/>
      <c r="L65" s="125"/>
      <c r="M65" s="125"/>
      <c r="N65" s="125"/>
      <c r="O65" s="125"/>
      <c r="P65" s="125"/>
      <c r="Q65" s="125"/>
      <c r="R65" s="125"/>
      <c r="S65" s="125"/>
      <c r="T65" s="125"/>
      <c r="U65" s="125"/>
    </row>
    <row r="66" spans="1:21" s="126" customFormat="1" ht="18" customHeight="1" x14ac:dyDescent="0.3">
      <c r="A66" s="205"/>
      <c r="B66" s="510" t="s">
        <v>427</v>
      </c>
      <c r="C66" s="454"/>
      <c r="D66" s="453"/>
      <c r="E66" s="453"/>
      <c r="F66" s="453"/>
      <c r="G66" s="453"/>
      <c r="H66" s="460"/>
      <c r="I66" s="547">
        <v>537626</v>
      </c>
      <c r="J66" s="215"/>
      <c r="K66" s="202"/>
      <c r="L66" s="125"/>
      <c r="M66" s="125"/>
      <c r="N66" s="125"/>
      <c r="O66" s="125"/>
      <c r="P66" s="125"/>
      <c r="Q66" s="125"/>
      <c r="R66" s="125"/>
      <c r="S66" s="125"/>
      <c r="T66" s="125"/>
      <c r="U66" s="125"/>
    </row>
    <row r="67" spans="1:21" s="126" customFormat="1" ht="18" customHeight="1" x14ac:dyDescent="0.3">
      <c r="A67" s="205"/>
      <c r="B67" s="510"/>
      <c r="C67" s="454"/>
      <c r="D67" s="453"/>
      <c r="E67" s="453"/>
      <c r="F67" s="453"/>
      <c r="G67" s="453"/>
      <c r="H67" s="460"/>
      <c r="I67" s="537"/>
      <c r="J67" s="215"/>
      <c r="K67" s="202"/>
      <c r="L67" s="125"/>
      <c r="M67" s="125"/>
      <c r="N67" s="125"/>
      <c r="O67" s="125"/>
      <c r="P67" s="125"/>
      <c r="Q67" s="125"/>
      <c r="R67" s="125"/>
      <c r="S67" s="125"/>
      <c r="T67" s="125"/>
      <c r="U67" s="125"/>
    </row>
    <row r="68" spans="1:21" s="126" customFormat="1" ht="18" customHeight="1" x14ac:dyDescent="0.3">
      <c r="A68" s="205"/>
      <c r="B68" s="511" t="s">
        <v>428</v>
      </c>
      <c r="C68" s="454"/>
      <c r="D68" s="453"/>
      <c r="E68" s="453"/>
      <c r="F68" s="453"/>
      <c r="G68" s="453"/>
      <c r="H68" s="460"/>
      <c r="I68" s="546">
        <v>0</v>
      </c>
      <c r="J68" s="215"/>
      <c r="K68" s="202"/>
      <c r="L68" s="125"/>
      <c r="M68" s="125"/>
      <c r="N68" s="125"/>
      <c r="O68" s="125"/>
      <c r="P68" s="125"/>
      <c r="Q68" s="125"/>
      <c r="R68" s="125"/>
      <c r="S68" s="125"/>
      <c r="T68" s="125"/>
      <c r="U68" s="125"/>
    </row>
    <row r="69" spans="1:21" s="126" customFormat="1" ht="29.4" customHeight="1" x14ac:dyDescent="0.3">
      <c r="A69" s="205"/>
      <c r="B69" s="510" t="s">
        <v>429</v>
      </c>
      <c r="C69" s="454"/>
      <c r="D69" s="453"/>
      <c r="E69" s="453"/>
      <c r="F69" s="453"/>
      <c r="G69" s="453"/>
      <c r="H69" s="460"/>
      <c r="I69" s="546">
        <v>-2862384.1948499996</v>
      </c>
      <c r="J69" s="215"/>
      <c r="K69" s="202"/>
      <c r="L69" s="125"/>
      <c r="M69" s="125"/>
      <c r="N69" s="125"/>
      <c r="O69" s="125"/>
      <c r="P69" s="125"/>
      <c r="Q69" s="125"/>
      <c r="R69" s="125"/>
      <c r="S69" s="125"/>
      <c r="T69" s="125"/>
      <c r="U69" s="125"/>
    </row>
    <row r="70" spans="1:21" s="126" customFormat="1" ht="18" customHeight="1" x14ac:dyDescent="0.3">
      <c r="A70" s="205"/>
      <c r="B70" s="510" t="s">
        <v>430</v>
      </c>
      <c r="C70" s="454"/>
      <c r="D70" s="453"/>
      <c r="E70" s="453"/>
      <c r="F70" s="453"/>
      <c r="G70" s="453"/>
      <c r="H70" s="460"/>
      <c r="I70" s="537"/>
      <c r="J70" s="215"/>
      <c r="K70" s="202"/>
      <c r="L70" s="125"/>
      <c r="M70" s="125"/>
      <c r="N70" s="125"/>
      <c r="O70" s="125"/>
      <c r="P70" s="125"/>
      <c r="Q70" s="125"/>
      <c r="R70" s="125"/>
      <c r="S70" s="125"/>
      <c r="T70" s="125"/>
      <c r="U70" s="125"/>
    </row>
    <row r="71" spans="1:21" s="126" customFormat="1" ht="18" customHeight="1" x14ac:dyDescent="0.3">
      <c r="A71" s="205"/>
      <c r="B71" s="511" t="s">
        <v>431</v>
      </c>
      <c r="C71" s="454"/>
      <c r="D71" s="453"/>
      <c r="E71" s="453"/>
      <c r="F71" s="453"/>
      <c r="G71" s="453"/>
      <c r="H71" s="460"/>
      <c r="I71" s="545">
        <f>I59+I61+I69</f>
        <v>-370694.73476999346</v>
      </c>
      <c r="J71" s="215"/>
      <c r="K71" s="202"/>
      <c r="L71" s="125"/>
      <c r="M71" s="125"/>
      <c r="N71" s="125"/>
      <c r="O71" s="125"/>
      <c r="P71" s="125"/>
      <c r="Q71" s="125"/>
      <c r="R71" s="125"/>
      <c r="S71" s="125"/>
      <c r="T71" s="125"/>
      <c r="U71" s="125"/>
    </row>
    <row r="72" spans="1:21" s="126" customFormat="1" ht="18" customHeight="1" x14ac:dyDescent="0.3">
      <c r="A72" s="205"/>
      <c r="B72" s="510" t="s">
        <v>432</v>
      </c>
      <c r="C72" s="454"/>
      <c r="D72" s="453"/>
      <c r="E72" s="453"/>
      <c r="F72" s="453"/>
      <c r="G72" s="453"/>
      <c r="H72" s="460"/>
      <c r="I72" s="537"/>
      <c r="J72" s="215"/>
      <c r="K72" s="202"/>
      <c r="L72" s="125"/>
      <c r="M72" s="125"/>
      <c r="N72" s="125"/>
      <c r="O72" s="125"/>
      <c r="P72" s="125"/>
      <c r="Q72" s="125"/>
      <c r="R72" s="125"/>
      <c r="S72" s="125"/>
      <c r="T72" s="125"/>
      <c r="U72" s="125"/>
    </row>
    <row r="73" spans="1:21" s="126" customFormat="1" ht="18" customHeight="1" x14ac:dyDescent="0.3">
      <c r="A73" s="205"/>
      <c r="B73" s="511" t="s">
        <v>433</v>
      </c>
      <c r="C73" s="454"/>
      <c r="D73" s="453"/>
      <c r="E73" s="453"/>
      <c r="F73" s="453"/>
      <c r="G73" s="453"/>
      <c r="H73" s="460"/>
      <c r="I73" s="545">
        <f>SUM(I71:I72)</f>
        <v>-370694.73476999346</v>
      </c>
      <c r="J73" s="215"/>
      <c r="K73" s="202"/>
      <c r="L73" s="125"/>
      <c r="M73" s="125"/>
      <c r="N73" s="125"/>
      <c r="O73" s="125"/>
      <c r="P73" s="125"/>
      <c r="Q73" s="125"/>
      <c r="R73" s="125"/>
      <c r="S73" s="125"/>
      <c r="T73" s="125"/>
      <c r="U73" s="125"/>
    </row>
    <row r="74" spans="1:21" s="126" customFormat="1" ht="18" customHeight="1" x14ac:dyDescent="0.3">
      <c r="A74" s="205"/>
      <c r="B74" s="510" t="s">
        <v>434</v>
      </c>
      <c r="C74" s="454"/>
      <c r="D74" s="453"/>
      <c r="E74" s="453"/>
      <c r="F74" s="453"/>
      <c r="G74" s="453"/>
      <c r="H74" s="460"/>
      <c r="I74" s="546">
        <v>318263.07393259997</v>
      </c>
      <c r="J74" s="215"/>
      <c r="K74" s="202"/>
      <c r="L74" s="125"/>
      <c r="M74" s="125"/>
      <c r="N74" s="125"/>
      <c r="O74" s="125"/>
      <c r="P74" s="125"/>
      <c r="Q74" s="125"/>
      <c r="R74" s="125"/>
      <c r="S74" s="125"/>
      <c r="T74" s="125"/>
      <c r="U74" s="125"/>
    </row>
    <row r="75" spans="1:21" s="126" customFormat="1" ht="18" customHeight="1" thickBot="1" x14ac:dyDescent="0.35">
      <c r="A75" s="205"/>
      <c r="B75" s="512" t="s">
        <v>435</v>
      </c>
      <c r="C75" s="494"/>
      <c r="D75" s="493"/>
      <c r="E75" s="493"/>
      <c r="F75" s="493"/>
      <c r="G75" s="493"/>
      <c r="H75" s="536"/>
      <c r="I75" s="548">
        <f>SUM(I73:I74)</f>
        <v>-52431.660837393487</v>
      </c>
      <c r="J75" s="215"/>
      <c r="K75" s="202"/>
      <c r="L75" s="125"/>
      <c r="M75" s="125"/>
      <c r="N75" s="125"/>
      <c r="O75" s="125"/>
      <c r="P75" s="125"/>
      <c r="Q75" s="125"/>
      <c r="R75" s="125"/>
      <c r="S75" s="125"/>
      <c r="T75" s="125"/>
      <c r="U75" s="125"/>
    </row>
    <row r="76" spans="1:21" s="126" customFormat="1" ht="13.5" customHeight="1" x14ac:dyDescent="0.3">
      <c r="A76" s="205"/>
      <c r="B76" s="209"/>
      <c r="C76" s="210"/>
      <c r="D76" s="210"/>
      <c r="E76" s="210"/>
      <c r="F76" s="210"/>
      <c r="G76" s="210"/>
      <c r="H76" s="210"/>
      <c r="I76" s="210"/>
      <c r="J76" s="215"/>
      <c r="K76" s="202"/>
      <c r="L76" s="125"/>
      <c r="M76" s="125"/>
      <c r="N76" s="125"/>
      <c r="O76" s="125"/>
      <c r="P76" s="125"/>
      <c r="Q76" s="125"/>
      <c r="R76" s="125"/>
      <c r="S76" s="125"/>
      <c r="T76" s="125"/>
      <c r="U76" s="125"/>
    </row>
    <row r="77" spans="1:21" s="126" customFormat="1" ht="13.5" customHeight="1" x14ac:dyDescent="0.3">
      <c r="A77" s="205"/>
      <c r="B77" s="209"/>
      <c r="C77" s="210"/>
      <c r="D77" s="210"/>
      <c r="E77" s="210"/>
      <c r="F77" s="210"/>
      <c r="G77" s="210"/>
      <c r="H77" s="210"/>
      <c r="I77" s="210"/>
      <c r="J77" s="215"/>
      <c r="K77" s="202"/>
      <c r="L77" s="125"/>
      <c r="M77" s="125"/>
      <c r="N77" s="125"/>
      <c r="O77" s="125"/>
      <c r="P77" s="125"/>
      <c r="Q77" s="125"/>
      <c r="R77" s="125"/>
      <c r="S77" s="125"/>
      <c r="T77" s="125"/>
      <c r="U77" s="125"/>
    </row>
    <row r="78" spans="1:21" s="126" customFormat="1" ht="13.5" customHeight="1" x14ac:dyDescent="0.3">
      <c r="A78" s="205"/>
      <c r="B78" s="134"/>
      <c r="C78" s="134"/>
      <c r="D78" s="134"/>
      <c r="E78" s="215"/>
      <c r="F78" s="215"/>
      <c r="G78" s="215"/>
      <c r="H78" s="215"/>
      <c r="I78" s="215"/>
      <c r="J78" s="215"/>
      <c r="K78" s="202"/>
      <c r="L78" s="125"/>
      <c r="M78" s="125"/>
      <c r="N78" s="125"/>
      <c r="O78" s="125"/>
      <c r="P78" s="125"/>
      <c r="Q78" s="125"/>
      <c r="R78" s="125"/>
      <c r="S78" s="125"/>
      <c r="T78" s="125"/>
      <c r="U78" s="125"/>
    </row>
    <row r="79" spans="1:21" s="126" customFormat="1" ht="13.5" customHeight="1" thickBot="1" x14ac:dyDescent="0.35">
      <c r="A79" s="205"/>
      <c r="B79" s="140"/>
      <c r="C79" s="140"/>
      <c r="D79" s="140"/>
      <c r="E79" s="215"/>
      <c r="F79" s="215"/>
      <c r="G79" s="215"/>
      <c r="H79" s="215"/>
      <c r="I79" s="215"/>
      <c r="J79" s="215"/>
      <c r="K79" s="202"/>
      <c r="L79" s="125"/>
      <c r="M79" s="125"/>
      <c r="N79" s="125"/>
      <c r="O79" s="125"/>
      <c r="P79" s="125"/>
      <c r="Q79" s="125"/>
      <c r="R79" s="125"/>
      <c r="S79" s="125"/>
      <c r="T79" s="125"/>
      <c r="U79" s="125"/>
    </row>
    <row r="80" spans="1:21" ht="18" customHeight="1" thickBot="1" x14ac:dyDescent="0.35">
      <c r="A80" s="219"/>
      <c r="B80" s="212" t="s">
        <v>10</v>
      </c>
      <c r="I80" s="149" t="s">
        <v>218</v>
      </c>
      <c r="J80" s="213"/>
      <c r="K80" s="123"/>
      <c r="L80" s="125"/>
      <c r="M80" s="125"/>
      <c r="N80" s="125"/>
      <c r="O80" s="125"/>
      <c r="P80" s="125"/>
      <c r="Q80" s="125"/>
      <c r="R80" s="125"/>
      <c r="S80" s="125"/>
      <c r="T80" s="125"/>
      <c r="U80" s="125"/>
    </row>
    <row r="81" spans="1:21" s="126" customFormat="1" ht="22.95" customHeight="1" thickBot="1" x14ac:dyDescent="0.35">
      <c r="A81" s="204"/>
      <c r="B81" s="914" t="s">
        <v>329</v>
      </c>
      <c r="C81" s="939">
        <v>2024</v>
      </c>
      <c r="D81" s="940"/>
      <c r="E81" s="940"/>
      <c r="F81" s="940"/>
      <c r="G81" s="940"/>
      <c r="H81" s="940"/>
      <c r="I81" s="941"/>
      <c r="J81" s="214"/>
      <c r="K81" s="216"/>
      <c r="L81" s="125"/>
      <c r="M81" s="125"/>
      <c r="N81" s="125"/>
      <c r="O81" s="125"/>
      <c r="P81" s="125"/>
      <c r="Q81" s="125"/>
      <c r="R81" s="125"/>
      <c r="S81" s="125"/>
      <c r="T81" s="125"/>
      <c r="U81" s="125"/>
    </row>
    <row r="82" spans="1:21" s="126" customFormat="1" ht="17.399999999999999" customHeight="1" thickBot="1" x14ac:dyDescent="0.35">
      <c r="A82" s="124"/>
      <c r="B82" s="915"/>
      <c r="C82" s="889" t="s">
        <v>101</v>
      </c>
      <c r="D82" s="889" t="s">
        <v>102</v>
      </c>
      <c r="E82" s="943" t="s">
        <v>103</v>
      </c>
      <c r="F82" s="944"/>
      <c r="G82" s="846" t="s">
        <v>104</v>
      </c>
      <c r="H82" s="846" t="s">
        <v>105</v>
      </c>
      <c r="I82" s="945" t="s">
        <v>93</v>
      </c>
      <c r="J82" s="214"/>
      <c r="K82" s="216"/>
      <c r="L82" s="125"/>
      <c r="M82" s="125"/>
      <c r="N82" s="125"/>
      <c r="O82" s="125"/>
      <c r="P82" s="125"/>
      <c r="Q82" s="125"/>
      <c r="R82" s="125"/>
      <c r="S82" s="125"/>
      <c r="T82" s="125"/>
      <c r="U82" s="125"/>
    </row>
    <row r="83" spans="1:21" s="126" customFormat="1" ht="19.95" customHeight="1" thickBot="1" x14ac:dyDescent="0.35">
      <c r="A83" s="124"/>
      <c r="B83" s="915"/>
      <c r="C83" s="895"/>
      <c r="D83" s="942"/>
      <c r="E83" s="252" t="s">
        <v>409</v>
      </c>
      <c r="F83" s="251" t="s">
        <v>180</v>
      </c>
      <c r="G83" s="847"/>
      <c r="H83" s="847"/>
      <c r="I83" s="946"/>
      <c r="J83" s="214"/>
      <c r="K83" s="216"/>
      <c r="L83" s="125"/>
      <c r="M83" s="125"/>
      <c r="N83" s="125"/>
      <c r="O83" s="125"/>
      <c r="P83" s="125"/>
      <c r="Q83" s="125"/>
      <c r="R83" s="125"/>
      <c r="S83" s="125"/>
      <c r="T83" s="125"/>
      <c r="U83" s="125"/>
    </row>
    <row r="84" spans="1:21" s="126" customFormat="1" ht="18" customHeight="1" x14ac:dyDescent="0.3">
      <c r="A84" s="205"/>
      <c r="B84" s="557" t="s">
        <v>410</v>
      </c>
      <c r="C84" s="558">
        <v>465590.44699999999</v>
      </c>
      <c r="D84" s="558">
        <v>534397.2197309758</v>
      </c>
      <c r="E84" s="558">
        <v>81654.965709919605</v>
      </c>
      <c r="F84" s="559">
        <v>2707610.5231201602</v>
      </c>
      <c r="G84" s="558">
        <v>865325.84442003304</v>
      </c>
      <c r="H84" s="560">
        <v>381589.99200000003</v>
      </c>
      <c r="I84" s="561">
        <f>SUM(C84:H84)</f>
        <v>5036168.9919810882</v>
      </c>
      <c r="J84" s="215"/>
      <c r="K84" s="216"/>
      <c r="L84" s="125"/>
      <c r="M84" s="125"/>
      <c r="N84" s="125"/>
      <c r="O84" s="125"/>
      <c r="P84" s="125"/>
      <c r="Q84" s="125"/>
      <c r="R84" s="125"/>
      <c r="S84" s="125"/>
      <c r="T84" s="125"/>
      <c r="U84" s="125"/>
    </row>
    <row r="85" spans="1:21" s="126" customFormat="1" ht="18" customHeight="1" x14ac:dyDescent="0.3">
      <c r="A85" s="205"/>
      <c r="B85" s="510" t="s">
        <v>411</v>
      </c>
      <c r="C85" s="506">
        <v>-65937.895669999998</v>
      </c>
      <c r="D85" s="506">
        <v>-88947.997910000006</v>
      </c>
      <c r="E85" s="506"/>
      <c r="F85" s="508">
        <v>-19489.50056</v>
      </c>
      <c r="G85" s="506"/>
      <c r="H85" s="528">
        <v>-52988.712149999999</v>
      </c>
      <c r="I85" s="537">
        <f t="shared" ref="I85:I89" si="15">SUM(C85:H85)</f>
        <v>-227364.10629</v>
      </c>
      <c r="J85" s="215"/>
      <c r="K85" s="216"/>
      <c r="L85" s="125"/>
      <c r="M85" s="125"/>
      <c r="N85" s="125"/>
      <c r="O85" s="125"/>
      <c r="P85" s="125"/>
      <c r="Q85" s="125"/>
      <c r="R85" s="125"/>
      <c r="S85" s="125"/>
      <c r="T85" s="125"/>
      <c r="U85" s="125"/>
    </row>
    <row r="86" spans="1:21" s="126" customFormat="1" ht="18" customHeight="1" x14ac:dyDescent="0.25">
      <c r="A86" s="205"/>
      <c r="B86" s="510" t="s">
        <v>436</v>
      </c>
      <c r="C86" s="513">
        <v>-161875.34727</v>
      </c>
      <c r="D86" s="513">
        <v>-10533.699189999999</v>
      </c>
      <c r="E86" s="513"/>
      <c r="F86" s="514">
        <v>-246771.57806999801</v>
      </c>
      <c r="G86" s="513"/>
      <c r="H86" s="529">
        <v>-40997.207719999999</v>
      </c>
      <c r="I86" s="537">
        <f t="shared" si="15"/>
        <v>-460177.832249998</v>
      </c>
      <c r="J86" s="215"/>
      <c r="K86" s="216"/>
      <c r="L86" s="125"/>
      <c r="M86" s="125"/>
      <c r="N86" s="125"/>
      <c r="O86" s="125"/>
      <c r="P86" s="125"/>
      <c r="Q86" s="125"/>
      <c r="R86" s="125"/>
      <c r="S86" s="125"/>
      <c r="T86" s="125"/>
      <c r="U86" s="125"/>
    </row>
    <row r="87" spans="1:21" s="126" customFormat="1" ht="18" customHeight="1" x14ac:dyDescent="0.25">
      <c r="A87" s="205"/>
      <c r="B87" s="517" t="s">
        <v>413</v>
      </c>
      <c r="C87" s="518">
        <v>-127338.973716436</v>
      </c>
      <c r="D87" s="518">
        <v>-396312.35863908299</v>
      </c>
      <c r="E87" s="518">
        <v>-330.067559173669</v>
      </c>
      <c r="F87" s="519">
        <v>-243186.11525171</v>
      </c>
      <c r="G87" s="518"/>
      <c r="H87" s="530">
        <v>-121717.837783599</v>
      </c>
      <c r="I87" s="538">
        <f t="shared" si="15"/>
        <v>-888885.35295000172</v>
      </c>
      <c r="J87" s="215"/>
      <c r="K87" s="216"/>
      <c r="L87" s="125"/>
      <c r="M87" s="125"/>
      <c r="N87" s="125"/>
      <c r="O87" s="125"/>
      <c r="P87" s="125"/>
      <c r="Q87" s="125"/>
      <c r="R87" s="125"/>
      <c r="S87" s="125"/>
      <c r="T87" s="125"/>
      <c r="U87" s="125"/>
    </row>
    <row r="88" spans="1:21" s="122" customFormat="1" ht="18" customHeight="1" x14ac:dyDescent="0.25">
      <c r="A88" s="206"/>
      <c r="B88" s="539" t="s">
        <v>414</v>
      </c>
      <c r="C88" s="521">
        <f t="shared" ref="C88:H88" si="16">SUM(C84:C87)</f>
        <v>110438.23034356399</v>
      </c>
      <c r="D88" s="521">
        <f>SUM(D84:D87)</f>
        <v>38603.163991892769</v>
      </c>
      <c r="E88" s="521">
        <f t="shared" si="16"/>
        <v>81324.898150745939</v>
      </c>
      <c r="F88" s="522">
        <f t="shared" si="16"/>
        <v>2198163.329238452</v>
      </c>
      <c r="G88" s="521">
        <f t="shared" si="16"/>
        <v>865325.84442003304</v>
      </c>
      <c r="H88" s="531">
        <f t="shared" si="16"/>
        <v>165886.23434640106</v>
      </c>
      <c r="I88" s="540">
        <f t="shared" si="15"/>
        <v>3459741.7004910889</v>
      </c>
      <c r="J88" s="215"/>
      <c r="K88" s="216"/>
      <c r="L88" s="125"/>
      <c r="M88" s="125"/>
      <c r="N88" s="125"/>
      <c r="O88" s="125"/>
      <c r="P88" s="125"/>
      <c r="Q88" s="125"/>
      <c r="R88" s="125"/>
      <c r="S88" s="125"/>
      <c r="T88" s="125"/>
      <c r="U88" s="125"/>
    </row>
    <row r="89" spans="1:21" s="126" customFormat="1" ht="18" customHeight="1" x14ac:dyDescent="0.25">
      <c r="A89" s="205"/>
      <c r="B89" s="523" t="s">
        <v>415</v>
      </c>
      <c r="C89" s="524">
        <v>-3074.2449999999999</v>
      </c>
      <c r="D89" s="524">
        <v>-7598.7520000000004</v>
      </c>
      <c r="E89" s="524">
        <v>-4567.4815626731579</v>
      </c>
      <c r="F89" s="525">
        <v>-112240.39043732687</v>
      </c>
      <c r="G89" s="524">
        <v>-31696.819</v>
      </c>
      <c r="H89" s="532">
        <v>6840.0339999999997</v>
      </c>
      <c r="I89" s="541">
        <f t="shared" si="15"/>
        <v>-152337.65400000004</v>
      </c>
      <c r="J89" s="215"/>
      <c r="K89" s="216"/>
      <c r="L89" s="125"/>
      <c r="M89" s="125"/>
      <c r="N89" s="125"/>
      <c r="O89" s="125"/>
      <c r="P89" s="125"/>
      <c r="Q89" s="125"/>
      <c r="R89" s="125"/>
      <c r="S89" s="125"/>
      <c r="T89" s="125"/>
      <c r="U89" s="125"/>
    </row>
    <row r="90" spans="1:21" s="122" customFormat="1" ht="18" customHeight="1" x14ac:dyDescent="0.25">
      <c r="A90" s="206"/>
      <c r="B90" s="539" t="s">
        <v>416</v>
      </c>
      <c r="C90" s="521">
        <f t="shared" ref="C90:H90" si="17">SUM(C88+C89)</f>
        <v>107363.985343564</v>
      </c>
      <c r="D90" s="521">
        <f t="shared" si="17"/>
        <v>31004.411991892768</v>
      </c>
      <c r="E90" s="521">
        <f t="shared" si="17"/>
        <v>76757.416588072781</v>
      </c>
      <c r="F90" s="522">
        <f t="shared" si="17"/>
        <v>2085922.9388011252</v>
      </c>
      <c r="G90" s="521">
        <f t="shared" si="17"/>
        <v>833629.02542003302</v>
      </c>
      <c r="H90" s="531">
        <f t="shared" si="17"/>
        <v>172726.26834640105</v>
      </c>
      <c r="I90" s="540">
        <f t="shared" ref="I90:I92" si="18">SUM(C90:H90)</f>
        <v>3307404.0464910883</v>
      </c>
      <c r="J90" s="215"/>
      <c r="K90" s="216"/>
      <c r="L90" s="125"/>
      <c r="M90" s="125"/>
      <c r="N90" s="125"/>
      <c r="O90" s="125"/>
      <c r="P90" s="125"/>
      <c r="Q90" s="125"/>
      <c r="R90" s="125"/>
      <c r="S90" s="125"/>
      <c r="T90" s="125"/>
      <c r="U90" s="125"/>
    </row>
    <row r="91" spans="1:21" s="126" customFormat="1" ht="18" customHeight="1" x14ac:dyDescent="0.3">
      <c r="A91" s="205"/>
      <c r="B91" s="520"/>
      <c r="C91" s="526"/>
      <c r="D91" s="526"/>
      <c r="E91" s="526"/>
      <c r="F91" s="527"/>
      <c r="G91" s="526"/>
      <c r="H91" s="533"/>
      <c r="I91" s="542">
        <f t="shared" si="18"/>
        <v>0</v>
      </c>
      <c r="J91" s="215"/>
      <c r="K91" s="216"/>
      <c r="L91" s="125"/>
      <c r="M91" s="125"/>
      <c r="N91" s="125"/>
      <c r="O91" s="125"/>
      <c r="P91" s="125"/>
      <c r="Q91" s="125"/>
      <c r="R91" s="125"/>
      <c r="S91" s="125"/>
      <c r="T91" s="125"/>
      <c r="U91" s="125"/>
    </row>
    <row r="92" spans="1:21" s="126" customFormat="1" ht="18" customHeight="1" x14ac:dyDescent="0.3">
      <c r="A92" s="205"/>
      <c r="B92" s="511" t="s">
        <v>417</v>
      </c>
      <c r="C92" s="507"/>
      <c r="D92" s="507"/>
      <c r="E92" s="507"/>
      <c r="F92" s="509"/>
      <c r="G92" s="507"/>
      <c r="H92" s="534"/>
      <c r="I92" s="537">
        <f t="shared" si="18"/>
        <v>0</v>
      </c>
      <c r="J92" s="215"/>
      <c r="K92" s="216"/>
      <c r="L92" s="125"/>
      <c r="M92" s="125"/>
      <c r="N92" s="125"/>
      <c r="O92" s="125"/>
      <c r="P92" s="125"/>
      <c r="Q92" s="125"/>
      <c r="R92" s="125"/>
      <c r="S92" s="125"/>
      <c r="T92" s="125"/>
      <c r="U92" s="125"/>
    </row>
    <row r="93" spans="1:21" s="126" customFormat="1" ht="18" customHeight="1" x14ac:dyDescent="0.25">
      <c r="A93" s="205"/>
      <c r="B93" s="510" t="s">
        <v>418</v>
      </c>
      <c r="C93" s="515">
        <v>-6764.7960206570133</v>
      </c>
      <c r="D93" s="515">
        <v>-17806.983961251379</v>
      </c>
      <c r="E93" s="515">
        <v>-14700.616489999999</v>
      </c>
      <c r="F93" s="516">
        <v>-1598197.885560001</v>
      </c>
      <c r="G93" s="515">
        <v>-703566.47020636895</v>
      </c>
      <c r="H93" s="535">
        <v>-18792.539633098386</v>
      </c>
      <c r="I93" s="543">
        <v>-2359829.2918713768</v>
      </c>
      <c r="J93" s="215"/>
      <c r="K93" s="216"/>
      <c r="L93" s="125"/>
      <c r="M93" s="125"/>
      <c r="N93" s="125"/>
      <c r="O93" s="125"/>
      <c r="P93" s="125"/>
      <c r="Q93" s="125"/>
      <c r="R93" s="125"/>
      <c r="S93" s="125"/>
      <c r="T93" s="125"/>
      <c r="U93" s="125"/>
    </row>
    <row r="94" spans="1:21" s="126" customFormat="1" ht="18" customHeight="1" x14ac:dyDescent="0.25">
      <c r="A94" s="205"/>
      <c r="B94" s="510" t="s">
        <v>419</v>
      </c>
      <c r="C94" s="515">
        <v>-18584.868080247306</v>
      </c>
      <c r="D94" s="515">
        <v>-35099.124839343138</v>
      </c>
      <c r="E94" s="515">
        <v>-3403.4569206225437</v>
      </c>
      <c r="F94" s="516">
        <v>-113348.746819436</v>
      </c>
      <c r="G94" s="515">
        <v>-33004.412196820347</v>
      </c>
      <c r="H94" s="535">
        <v>-15522.884373530993</v>
      </c>
      <c r="I94" s="543">
        <v>-218963.49323000031</v>
      </c>
      <c r="J94" s="215"/>
      <c r="K94" s="216"/>
      <c r="L94" s="125"/>
      <c r="M94" s="125"/>
      <c r="N94" s="125"/>
      <c r="O94" s="125"/>
      <c r="P94" s="125"/>
      <c r="Q94" s="125"/>
      <c r="R94" s="125"/>
      <c r="S94" s="125"/>
      <c r="T94" s="125"/>
      <c r="U94" s="125"/>
    </row>
    <row r="95" spans="1:21" s="126" customFormat="1" ht="18" customHeight="1" x14ac:dyDescent="0.25">
      <c r="A95" s="205"/>
      <c r="B95" s="517" t="s">
        <v>420</v>
      </c>
      <c r="C95" s="549"/>
      <c r="D95" s="549"/>
      <c r="E95" s="549"/>
      <c r="F95" s="550"/>
      <c r="G95" s="549"/>
      <c r="H95" s="551"/>
      <c r="I95" s="552">
        <f t="shared" ref="I95" si="19">SUM(C95:H95)</f>
        <v>0</v>
      </c>
      <c r="J95" s="215"/>
      <c r="K95" s="216"/>
      <c r="L95" s="125"/>
      <c r="M95" s="125"/>
      <c r="N95" s="125"/>
      <c r="O95" s="125"/>
      <c r="P95" s="125"/>
      <c r="Q95" s="125"/>
      <c r="R95" s="125"/>
      <c r="S95" s="125"/>
      <c r="T95" s="125"/>
      <c r="U95" s="125"/>
    </row>
    <row r="96" spans="1:21" s="122" customFormat="1" ht="18" customHeight="1" x14ac:dyDescent="0.25">
      <c r="A96" s="206"/>
      <c r="B96" s="562" t="s">
        <v>421</v>
      </c>
      <c r="C96" s="608">
        <f t="shared" ref="C96:H96" si="20">SUM(C90+C93+C94+C95)</f>
        <v>82014.321242659673</v>
      </c>
      <c r="D96" s="608">
        <f t="shared" si="20"/>
        <v>-21901.696808701749</v>
      </c>
      <c r="E96" s="608">
        <f t="shared" si="20"/>
        <v>58653.343177450239</v>
      </c>
      <c r="F96" s="609">
        <f t="shared" si="20"/>
        <v>374376.30642168818</v>
      </c>
      <c r="G96" s="608">
        <f t="shared" si="20"/>
        <v>97058.143016843736</v>
      </c>
      <c r="H96" s="610">
        <f t="shared" si="20"/>
        <v>138410.84433977166</v>
      </c>
      <c r="I96" s="611">
        <f>SUM(C96:H96)</f>
        <v>728611.26138971176</v>
      </c>
      <c r="J96" s="215"/>
      <c r="K96" s="216"/>
      <c r="L96" s="132"/>
      <c r="M96" s="132"/>
      <c r="N96" s="132"/>
      <c r="O96" s="132"/>
      <c r="P96" s="132"/>
      <c r="Q96" s="132"/>
      <c r="R96" s="132"/>
      <c r="S96" s="132"/>
      <c r="T96" s="132"/>
      <c r="U96" s="132"/>
    </row>
    <row r="97" spans="1:21" s="126" customFormat="1" ht="18" customHeight="1" x14ac:dyDescent="0.3">
      <c r="A97" s="205"/>
      <c r="B97" s="553"/>
      <c r="C97" s="455"/>
      <c r="D97" s="457"/>
      <c r="E97" s="457"/>
      <c r="F97" s="457"/>
      <c r="G97" s="457"/>
      <c r="H97" s="459"/>
      <c r="I97" s="544"/>
      <c r="J97" s="215"/>
      <c r="K97" s="216"/>
      <c r="L97" s="125"/>
      <c r="M97" s="125"/>
      <c r="N97" s="125"/>
      <c r="O97" s="125"/>
      <c r="P97" s="125"/>
      <c r="Q97" s="125"/>
      <c r="R97" s="125"/>
      <c r="S97" s="125"/>
      <c r="T97" s="125"/>
      <c r="U97" s="125"/>
    </row>
    <row r="98" spans="1:21" s="126" customFormat="1" ht="18" customHeight="1" x14ac:dyDescent="0.3">
      <c r="A98" s="205"/>
      <c r="B98" s="511" t="s">
        <v>422</v>
      </c>
      <c r="C98" s="454"/>
      <c r="D98" s="453"/>
      <c r="E98" s="453"/>
      <c r="F98" s="453"/>
      <c r="G98" s="453"/>
      <c r="H98" s="460"/>
      <c r="I98" s="545">
        <f>SUM(I99:I103)</f>
        <v>973031.95460256923</v>
      </c>
      <c r="J98" s="215"/>
      <c r="K98" s="216"/>
      <c r="L98" s="125"/>
      <c r="M98" s="125"/>
      <c r="N98" s="125"/>
      <c r="O98" s="125"/>
      <c r="P98" s="125"/>
      <c r="Q98" s="125"/>
      <c r="R98" s="125"/>
      <c r="S98" s="125"/>
      <c r="T98" s="125"/>
      <c r="U98" s="125"/>
    </row>
    <row r="99" spans="1:21" s="126" customFormat="1" ht="18" customHeight="1" x14ac:dyDescent="0.3">
      <c r="A99" s="205"/>
      <c r="B99" s="510" t="s">
        <v>423</v>
      </c>
      <c r="C99" s="454"/>
      <c r="D99" s="453"/>
      <c r="E99" s="453"/>
      <c r="F99" s="453"/>
      <c r="G99" s="453"/>
      <c r="H99" s="460"/>
      <c r="I99" s="546"/>
      <c r="J99" s="215"/>
      <c r="K99" s="216"/>
      <c r="L99" s="125"/>
      <c r="M99" s="125"/>
      <c r="N99" s="125"/>
      <c r="O99" s="125"/>
      <c r="P99" s="125"/>
      <c r="Q99" s="125"/>
      <c r="R99" s="125"/>
      <c r="S99" s="125"/>
      <c r="T99" s="125"/>
      <c r="U99" s="125"/>
    </row>
    <row r="100" spans="1:21" s="126" customFormat="1" ht="18" customHeight="1" x14ac:dyDescent="0.3">
      <c r="A100" s="205"/>
      <c r="B100" s="510" t="s">
        <v>424</v>
      </c>
      <c r="C100" s="454"/>
      <c r="D100" s="453"/>
      <c r="E100" s="453"/>
      <c r="F100" s="453"/>
      <c r="G100" s="453"/>
      <c r="H100" s="460"/>
      <c r="I100" s="546">
        <v>200720.86500000002</v>
      </c>
      <c r="J100" s="215"/>
      <c r="K100" s="216"/>
      <c r="L100" s="125"/>
      <c r="M100" s="125"/>
      <c r="N100" s="125"/>
      <c r="O100" s="125"/>
      <c r="P100" s="125"/>
      <c r="Q100" s="125"/>
      <c r="R100" s="125"/>
      <c r="S100" s="125"/>
      <c r="T100" s="125"/>
      <c r="U100" s="125"/>
    </row>
    <row r="101" spans="1:21" s="126" customFormat="1" ht="18" customHeight="1" x14ac:dyDescent="0.3">
      <c r="A101" s="205"/>
      <c r="B101" s="510" t="s">
        <v>425</v>
      </c>
      <c r="C101" s="454"/>
      <c r="D101" s="453"/>
      <c r="E101" s="453"/>
      <c r="F101" s="453"/>
      <c r="G101" s="453"/>
      <c r="H101" s="460"/>
      <c r="I101" s="547"/>
      <c r="J101" s="215"/>
      <c r="K101" s="216"/>
      <c r="L101" s="125"/>
      <c r="M101" s="125"/>
      <c r="N101" s="125"/>
      <c r="O101" s="125"/>
      <c r="P101" s="125"/>
      <c r="Q101" s="125"/>
      <c r="R101" s="125"/>
      <c r="S101" s="125"/>
      <c r="T101" s="125"/>
      <c r="U101" s="125"/>
    </row>
    <row r="102" spans="1:21" s="126" customFormat="1" ht="18" customHeight="1" x14ac:dyDescent="0.3">
      <c r="A102" s="205"/>
      <c r="B102" s="510" t="s">
        <v>426</v>
      </c>
      <c r="C102" s="454"/>
      <c r="D102" s="453"/>
      <c r="E102" s="453"/>
      <c r="F102" s="453"/>
      <c r="G102" s="453"/>
      <c r="H102" s="460"/>
      <c r="I102" s="547">
        <v>545515.34700256924</v>
      </c>
      <c r="J102" s="215"/>
      <c r="K102" s="216"/>
      <c r="L102" s="125"/>
      <c r="M102" s="125"/>
      <c r="N102" s="125"/>
      <c r="O102" s="125"/>
      <c r="P102" s="125"/>
      <c r="Q102" s="125"/>
      <c r="R102" s="125"/>
      <c r="S102" s="125"/>
      <c r="T102" s="125"/>
      <c r="U102" s="125"/>
    </row>
    <row r="103" spans="1:21" s="126" customFormat="1" ht="18" customHeight="1" x14ac:dyDescent="0.3">
      <c r="A103" s="205"/>
      <c r="B103" s="510" t="s">
        <v>427</v>
      </c>
      <c r="C103" s="454"/>
      <c r="D103" s="453"/>
      <c r="E103" s="453"/>
      <c r="F103" s="453"/>
      <c r="G103" s="453"/>
      <c r="H103" s="460"/>
      <c r="I103" s="547">
        <v>226795.7426</v>
      </c>
      <c r="J103" s="215"/>
      <c r="K103" s="216"/>
      <c r="L103" s="125"/>
      <c r="M103" s="125"/>
      <c r="N103" s="125"/>
      <c r="O103" s="125"/>
      <c r="P103" s="125"/>
      <c r="Q103" s="125"/>
      <c r="R103" s="125"/>
      <c r="S103" s="125"/>
      <c r="T103" s="125"/>
      <c r="U103" s="125"/>
    </row>
    <row r="104" spans="1:21" s="126" customFormat="1" ht="18" customHeight="1" x14ac:dyDescent="0.3">
      <c r="A104" s="205"/>
      <c r="B104" s="510"/>
      <c r="C104" s="454"/>
      <c r="D104" s="453"/>
      <c r="E104" s="453"/>
      <c r="F104" s="453"/>
      <c r="G104" s="453"/>
      <c r="H104" s="460"/>
      <c r="I104" s="537"/>
      <c r="J104" s="215"/>
      <c r="K104" s="216"/>
      <c r="L104" s="125"/>
      <c r="M104" s="125"/>
      <c r="N104" s="125"/>
      <c r="O104" s="125"/>
      <c r="P104" s="125"/>
      <c r="Q104" s="125"/>
      <c r="R104" s="125"/>
      <c r="S104" s="125"/>
      <c r="T104" s="125"/>
      <c r="U104" s="125"/>
    </row>
    <row r="105" spans="1:21" s="126" customFormat="1" ht="18" customHeight="1" x14ac:dyDescent="0.3">
      <c r="A105" s="205"/>
      <c r="B105" s="511" t="s">
        <v>428</v>
      </c>
      <c r="C105" s="454"/>
      <c r="D105" s="453"/>
      <c r="E105" s="453"/>
      <c r="F105" s="453"/>
      <c r="G105" s="453"/>
      <c r="H105" s="460"/>
      <c r="I105" s="546"/>
      <c r="J105" s="215"/>
      <c r="K105" s="216"/>
      <c r="L105" s="125"/>
      <c r="M105" s="125"/>
      <c r="N105" s="125"/>
      <c r="O105" s="125"/>
      <c r="P105" s="125"/>
      <c r="Q105" s="125"/>
      <c r="R105" s="125"/>
      <c r="S105" s="125"/>
      <c r="T105" s="125"/>
      <c r="U105" s="125"/>
    </row>
    <row r="106" spans="1:21" s="126" customFormat="1" ht="29.4" customHeight="1" x14ac:dyDescent="0.3">
      <c r="A106" s="205"/>
      <c r="B106" s="510" t="s">
        <v>429</v>
      </c>
      <c r="C106" s="454"/>
      <c r="D106" s="453"/>
      <c r="E106" s="453"/>
      <c r="F106" s="453"/>
      <c r="G106" s="453"/>
      <c r="H106" s="460"/>
      <c r="I106" s="546">
        <v>-1059992.676</v>
      </c>
      <c r="J106" s="215"/>
      <c r="K106" s="216"/>
      <c r="L106" s="125"/>
      <c r="M106" s="125"/>
      <c r="N106" s="125"/>
      <c r="O106" s="125"/>
      <c r="P106" s="125"/>
      <c r="Q106" s="125"/>
      <c r="R106" s="125"/>
      <c r="S106" s="125"/>
      <c r="T106" s="125"/>
      <c r="U106" s="125"/>
    </row>
    <row r="107" spans="1:21" s="126" customFormat="1" ht="18" customHeight="1" x14ac:dyDescent="0.3">
      <c r="A107" s="205"/>
      <c r="B107" s="510" t="s">
        <v>430</v>
      </c>
      <c r="C107" s="454"/>
      <c r="D107" s="453"/>
      <c r="E107" s="453"/>
      <c r="F107" s="453"/>
      <c r="G107" s="453"/>
      <c r="H107" s="460"/>
      <c r="I107" s="537"/>
      <c r="J107" s="215"/>
      <c r="K107" s="216"/>
      <c r="L107" s="125"/>
      <c r="M107" s="125"/>
      <c r="N107" s="125"/>
      <c r="O107" s="125"/>
      <c r="P107" s="125"/>
      <c r="Q107" s="125"/>
      <c r="R107" s="125"/>
      <c r="S107" s="125"/>
      <c r="T107" s="125"/>
      <c r="U107" s="125"/>
    </row>
    <row r="108" spans="1:21" s="126" customFormat="1" ht="18" customHeight="1" x14ac:dyDescent="0.3">
      <c r="A108" s="205"/>
      <c r="B108" s="511" t="s">
        <v>431</v>
      </c>
      <c r="C108" s="454"/>
      <c r="D108" s="453"/>
      <c r="E108" s="453"/>
      <c r="F108" s="453"/>
      <c r="G108" s="453"/>
      <c r="H108" s="460"/>
      <c r="I108" s="545">
        <f>+I96+I98+I106</f>
        <v>641650.539992281</v>
      </c>
      <c r="J108" s="215"/>
      <c r="K108" s="216"/>
      <c r="L108" s="125"/>
      <c r="M108" s="125"/>
      <c r="N108" s="125"/>
      <c r="O108" s="125"/>
      <c r="P108" s="125"/>
      <c r="Q108" s="125"/>
      <c r="R108" s="125"/>
      <c r="S108" s="125"/>
      <c r="T108" s="125"/>
      <c r="U108" s="125"/>
    </row>
    <row r="109" spans="1:21" s="126" customFormat="1" ht="18" customHeight="1" x14ac:dyDescent="0.3">
      <c r="A109" s="205"/>
      <c r="B109" s="510" t="s">
        <v>432</v>
      </c>
      <c r="C109" s="454"/>
      <c r="D109" s="453"/>
      <c r="E109" s="453"/>
      <c r="F109" s="453"/>
      <c r="G109" s="453"/>
      <c r="H109" s="460"/>
      <c r="I109" s="537">
        <v>-76833.649057424205</v>
      </c>
      <c r="J109" s="215"/>
      <c r="K109" s="216"/>
      <c r="L109" s="125"/>
      <c r="M109" s="125"/>
      <c r="N109" s="125"/>
      <c r="O109" s="125"/>
      <c r="P109" s="125"/>
      <c r="Q109" s="125"/>
      <c r="R109" s="125"/>
      <c r="S109" s="125"/>
      <c r="T109" s="125"/>
      <c r="U109" s="125"/>
    </row>
    <row r="110" spans="1:21" s="126" customFormat="1" ht="18" customHeight="1" x14ac:dyDescent="0.3">
      <c r="A110" s="205"/>
      <c r="B110" s="511" t="s">
        <v>433</v>
      </c>
      <c r="C110" s="454"/>
      <c r="D110" s="453"/>
      <c r="E110" s="453"/>
      <c r="F110" s="453"/>
      <c r="G110" s="453"/>
      <c r="H110" s="460"/>
      <c r="I110" s="545">
        <f>I108+I109</f>
        <v>564816.89093485684</v>
      </c>
      <c r="J110" s="215"/>
      <c r="K110" s="216"/>
      <c r="L110" s="125"/>
      <c r="M110" s="125"/>
      <c r="N110" s="125"/>
      <c r="O110" s="125"/>
      <c r="P110" s="125"/>
      <c r="Q110" s="125"/>
      <c r="R110" s="125"/>
      <c r="S110" s="125"/>
      <c r="T110" s="125"/>
      <c r="U110" s="125"/>
    </row>
    <row r="111" spans="1:21" s="126" customFormat="1" ht="18" customHeight="1" x14ac:dyDescent="0.3">
      <c r="A111" s="205"/>
      <c r="B111" s="510" t="s">
        <v>434</v>
      </c>
      <c r="C111" s="454"/>
      <c r="D111" s="453"/>
      <c r="E111" s="453"/>
      <c r="F111" s="453"/>
      <c r="G111" s="453"/>
      <c r="H111" s="460"/>
      <c r="I111" s="546"/>
      <c r="J111" s="215"/>
      <c r="K111" s="216"/>
      <c r="L111" s="125"/>
      <c r="M111" s="125"/>
      <c r="N111" s="125"/>
      <c r="O111" s="125"/>
      <c r="P111" s="125"/>
      <c r="Q111" s="125"/>
      <c r="R111" s="125"/>
      <c r="S111" s="125"/>
      <c r="T111" s="125"/>
      <c r="U111" s="125"/>
    </row>
    <row r="112" spans="1:21" s="126" customFormat="1" ht="18" customHeight="1" thickBot="1" x14ac:dyDescent="0.35">
      <c r="A112" s="205"/>
      <c r="B112" s="512" t="s">
        <v>435</v>
      </c>
      <c r="C112" s="494"/>
      <c r="D112" s="493"/>
      <c r="E112" s="493"/>
      <c r="F112" s="493"/>
      <c r="G112" s="493"/>
      <c r="H112" s="536"/>
      <c r="I112" s="548">
        <f>SUM(I110:I111)</f>
        <v>564816.89093485684</v>
      </c>
      <c r="J112" s="215"/>
      <c r="K112" s="216"/>
      <c r="L112" s="125"/>
      <c r="M112" s="125"/>
      <c r="N112" s="125"/>
      <c r="O112" s="125"/>
      <c r="P112" s="125"/>
      <c r="Q112" s="125"/>
      <c r="R112" s="125"/>
      <c r="S112" s="125"/>
      <c r="T112" s="125"/>
      <c r="U112" s="125"/>
    </row>
    <row r="113" spans="1:21" s="126" customFormat="1" ht="13.5" customHeight="1" x14ac:dyDescent="0.3">
      <c r="A113" s="205"/>
      <c r="B113" s="190"/>
      <c r="C113" s="213"/>
      <c r="D113" s="213"/>
      <c r="E113" s="213"/>
      <c r="F113" s="213"/>
      <c r="G113" s="213"/>
      <c r="H113" s="213"/>
      <c r="I113" s="213"/>
      <c r="J113" s="215"/>
      <c r="K113" s="123"/>
      <c r="L113" s="125"/>
      <c r="M113" s="125"/>
      <c r="N113" s="125"/>
      <c r="O113" s="125"/>
      <c r="P113" s="125"/>
      <c r="Q113" s="125"/>
      <c r="R113" s="125"/>
      <c r="S113" s="125"/>
      <c r="T113" s="125"/>
      <c r="U113" s="125"/>
    </row>
    <row r="114" spans="1:21" s="126" customFormat="1" ht="13.5" customHeight="1" x14ac:dyDescent="0.3">
      <c r="A114" s="205"/>
      <c r="B114" s="190"/>
      <c r="C114" s="213"/>
      <c r="D114" s="213"/>
      <c r="E114" s="213"/>
      <c r="F114" s="213"/>
      <c r="G114" s="213"/>
      <c r="H114" s="213"/>
      <c r="I114" s="213"/>
      <c r="J114" s="215"/>
      <c r="K114" s="123"/>
      <c r="L114" s="125"/>
      <c r="M114" s="125"/>
      <c r="N114" s="125"/>
      <c r="O114" s="125"/>
      <c r="P114" s="125"/>
      <c r="Q114" s="125"/>
      <c r="R114" s="125"/>
      <c r="S114" s="125"/>
      <c r="T114" s="125"/>
      <c r="U114" s="125"/>
    </row>
    <row r="115" spans="1:21" s="126" customFormat="1" ht="13.5" customHeight="1" x14ac:dyDescent="0.3">
      <c r="A115" s="205"/>
      <c r="B115" s="134"/>
      <c r="C115" s="134"/>
      <c r="D115" s="134"/>
      <c r="E115" s="210"/>
      <c r="F115" s="210"/>
      <c r="G115" s="210"/>
      <c r="H115" s="210"/>
      <c r="I115" s="210"/>
      <c r="J115" s="215"/>
      <c r="K115" s="202"/>
      <c r="L115" s="125"/>
      <c r="M115" s="125"/>
      <c r="N115" s="125"/>
      <c r="O115" s="125"/>
      <c r="P115" s="125"/>
      <c r="Q115" s="125"/>
      <c r="R115" s="125"/>
      <c r="S115" s="125"/>
      <c r="T115" s="125"/>
      <c r="U115" s="125"/>
    </row>
    <row r="116" spans="1:21" s="126" customFormat="1" ht="13.5" customHeight="1" thickBot="1" x14ac:dyDescent="0.35">
      <c r="A116" s="205"/>
      <c r="B116" s="140"/>
      <c r="C116" s="140"/>
      <c r="D116" s="140"/>
      <c r="E116" s="210"/>
      <c r="F116" s="210"/>
      <c r="G116" s="210"/>
      <c r="H116" s="210"/>
      <c r="I116" s="210"/>
      <c r="J116" s="215"/>
      <c r="K116" s="202"/>
      <c r="L116" s="125"/>
      <c r="M116" s="125"/>
      <c r="N116" s="125"/>
      <c r="O116" s="125"/>
      <c r="P116" s="125"/>
      <c r="Q116" s="125"/>
      <c r="R116" s="125"/>
      <c r="S116" s="125"/>
      <c r="T116" s="125"/>
      <c r="U116" s="125"/>
    </row>
    <row r="117" spans="1:21" ht="18.600000000000001" customHeight="1" thickBot="1" x14ac:dyDescent="0.35">
      <c r="B117" s="212" t="s">
        <v>14</v>
      </c>
      <c r="I117" s="149" t="s">
        <v>218</v>
      </c>
      <c r="J117" s="213"/>
      <c r="L117" s="125"/>
      <c r="M117" s="125"/>
      <c r="N117" s="125"/>
      <c r="O117" s="125"/>
      <c r="P117" s="125"/>
      <c r="Q117" s="125"/>
      <c r="R117" s="125"/>
      <c r="S117" s="125"/>
      <c r="T117" s="125"/>
      <c r="U117" s="125"/>
    </row>
    <row r="118" spans="1:21" s="126" customFormat="1" ht="19.95" customHeight="1" thickBot="1" x14ac:dyDescent="0.35">
      <c r="A118" s="204"/>
      <c r="B118" s="914" t="s">
        <v>329</v>
      </c>
      <c r="C118" s="939">
        <v>2024</v>
      </c>
      <c r="D118" s="940"/>
      <c r="E118" s="940"/>
      <c r="F118" s="940"/>
      <c r="G118" s="940"/>
      <c r="H118" s="940"/>
      <c r="I118" s="941"/>
      <c r="J118" s="214"/>
      <c r="K118" s="202"/>
      <c r="L118" s="125"/>
      <c r="M118" s="125"/>
      <c r="N118" s="125"/>
      <c r="O118" s="125"/>
      <c r="P118" s="125"/>
      <c r="Q118" s="125"/>
      <c r="R118" s="125"/>
      <c r="S118" s="125"/>
      <c r="T118" s="125"/>
      <c r="U118" s="125"/>
    </row>
    <row r="119" spans="1:21" s="126" customFormat="1" ht="19.2" customHeight="1" thickBot="1" x14ac:dyDescent="0.35">
      <c r="A119" s="124"/>
      <c r="B119" s="915"/>
      <c r="C119" s="889" t="s">
        <v>101</v>
      </c>
      <c r="D119" s="889" t="s">
        <v>102</v>
      </c>
      <c r="E119" s="943" t="s">
        <v>103</v>
      </c>
      <c r="F119" s="944"/>
      <c r="G119" s="846" t="s">
        <v>104</v>
      </c>
      <c r="H119" s="846" t="s">
        <v>105</v>
      </c>
      <c r="I119" s="945" t="s">
        <v>93</v>
      </c>
      <c r="J119" s="214"/>
      <c r="K119" s="938"/>
      <c r="L119" s="125"/>
      <c r="M119" s="125"/>
      <c r="N119" s="125"/>
      <c r="O119" s="125"/>
      <c r="P119" s="125"/>
      <c r="Q119" s="125"/>
      <c r="R119" s="125"/>
      <c r="S119" s="125"/>
      <c r="T119" s="125"/>
      <c r="U119" s="125"/>
    </row>
    <row r="120" spans="1:21" s="126" customFormat="1" ht="20.399999999999999" customHeight="1" thickBot="1" x14ac:dyDescent="0.35">
      <c r="A120" s="124"/>
      <c r="B120" s="915"/>
      <c r="C120" s="895"/>
      <c r="D120" s="942"/>
      <c r="E120" s="252" t="s">
        <v>409</v>
      </c>
      <c r="F120" s="251" t="s">
        <v>180</v>
      </c>
      <c r="G120" s="847"/>
      <c r="H120" s="847"/>
      <c r="I120" s="946"/>
      <c r="J120" s="214"/>
      <c r="K120" s="938"/>
      <c r="L120" s="125"/>
      <c r="M120" s="125"/>
      <c r="N120" s="125"/>
      <c r="O120" s="125"/>
      <c r="P120" s="125"/>
      <c r="Q120" s="125"/>
      <c r="R120" s="125"/>
      <c r="S120" s="125"/>
      <c r="T120" s="125"/>
      <c r="U120" s="125"/>
    </row>
    <row r="121" spans="1:21" s="126" customFormat="1" ht="18" customHeight="1" x14ac:dyDescent="0.3">
      <c r="A121" s="205"/>
      <c r="B121" s="557" t="s">
        <v>410</v>
      </c>
      <c r="C121" s="558">
        <v>2331402.4715500004</v>
      </c>
      <c r="D121" s="558">
        <v>173359.43252</v>
      </c>
      <c r="E121" s="558">
        <v>57057.7623600066</v>
      </c>
      <c r="F121" s="559">
        <v>3580022.5104499934</v>
      </c>
      <c r="G121" s="558">
        <v>3744804.8791300002</v>
      </c>
      <c r="H121" s="560">
        <v>1137533.8378599999</v>
      </c>
      <c r="I121" s="561">
        <f>SUM(C121:H121)</f>
        <v>11024180.89387</v>
      </c>
      <c r="J121" s="215"/>
      <c r="K121" s="216"/>
      <c r="L121" s="125"/>
      <c r="M121" s="125"/>
      <c r="N121" s="125"/>
      <c r="O121" s="125"/>
      <c r="P121" s="125"/>
      <c r="Q121" s="125"/>
      <c r="R121" s="125"/>
      <c r="S121" s="125"/>
      <c r="T121" s="125"/>
      <c r="U121" s="125"/>
    </row>
    <row r="122" spans="1:21" s="126" customFormat="1" ht="18" customHeight="1" x14ac:dyDescent="0.3">
      <c r="A122" s="205"/>
      <c r="B122" s="510" t="s">
        <v>411</v>
      </c>
      <c r="C122" s="506">
        <v>-75247.927150000003</v>
      </c>
      <c r="D122" s="506">
        <v>-19437.769379999998</v>
      </c>
      <c r="E122" s="506"/>
      <c r="F122" s="508"/>
      <c r="G122" s="506">
        <v>-81267.188640000008</v>
      </c>
      <c r="H122" s="528">
        <v>-45470.389470000002</v>
      </c>
      <c r="I122" s="537">
        <f t="shared" ref="I122:I132" si="21">SUM(C122:H122)</f>
        <v>-221423.27464000002</v>
      </c>
      <c r="J122" s="215"/>
      <c r="K122" s="216"/>
      <c r="L122" s="125"/>
      <c r="M122" s="125"/>
      <c r="N122" s="125"/>
      <c r="O122" s="125"/>
      <c r="P122" s="125"/>
      <c r="Q122" s="125"/>
      <c r="R122" s="125"/>
      <c r="S122" s="125"/>
      <c r="T122" s="125"/>
      <c r="U122" s="125"/>
    </row>
    <row r="123" spans="1:21" s="126" customFormat="1" ht="18" customHeight="1" x14ac:dyDescent="0.25">
      <c r="A123" s="205"/>
      <c r="B123" s="510" t="s">
        <v>412</v>
      </c>
      <c r="C123" s="513">
        <v>-351933.32695000002</v>
      </c>
      <c r="D123" s="513">
        <v>-3.875</v>
      </c>
      <c r="E123" s="513"/>
      <c r="F123" s="514">
        <v>-617606.47890999995</v>
      </c>
      <c r="G123" s="513"/>
      <c r="H123" s="529">
        <v>-115350.93802</v>
      </c>
      <c r="I123" s="537">
        <f t="shared" si="21"/>
        <v>-1084894.61888</v>
      </c>
      <c r="J123" s="215"/>
      <c r="K123" s="216"/>
      <c r="L123" s="125"/>
      <c r="M123" s="125"/>
      <c r="N123" s="125"/>
      <c r="O123" s="125"/>
      <c r="P123" s="125"/>
      <c r="Q123" s="125"/>
      <c r="R123" s="125"/>
      <c r="S123" s="125"/>
      <c r="T123" s="125"/>
      <c r="U123" s="125"/>
    </row>
    <row r="124" spans="1:21" s="126" customFormat="1" ht="18" customHeight="1" x14ac:dyDescent="0.25">
      <c r="A124" s="205"/>
      <c r="B124" s="517" t="s">
        <v>413</v>
      </c>
      <c r="C124" s="518">
        <v>-1508348.5646100002</v>
      </c>
      <c r="D124" s="518">
        <v>-139771.08088999998</v>
      </c>
      <c r="E124" s="518"/>
      <c r="F124" s="519">
        <v>-31463.67597</v>
      </c>
      <c r="G124" s="518"/>
      <c r="H124" s="530">
        <v>-669764.68009000004</v>
      </c>
      <c r="I124" s="538">
        <f t="shared" si="21"/>
        <v>-2349348.0015600002</v>
      </c>
      <c r="J124" s="215"/>
      <c r="K124" s="202"/>
      <c r="L124" s="125"/>
      <c r="M124" s="125"/>
      <c r="N124" s="125"/>
      <c r="O124" s="125"/>
      <c r="P124" s="125"/>
      <c r="Q124" s="125"/>
      <c r="R124" s="125"/>
      <c r="S124" s="125"/>
      <c r="T124" s="125"/>
      <c r="U124" s="125"/>
    </row>
    <row r="125" spans="1:21" s="122" customFormat="1" ht="18" customHeight="1" x14ac:dyDescent="0.25">
      <c r="A125" s="206"/>
      <c r="B125" s="539" t="s">
        <v>414</v>
      </c>
      <c r="C125" s="521">
        <f t="shared" ref="C125:H125" si="22">SUM(C121:C124)</f>
        <v>395872.65284000011</v>
      </c>
      <c r="D125" s="521">
        <f t="shared" si="22"/>
        <v>14146.707250000036</v>
      </c>
      <c r="E125" s="521">
        <f t="shared" si="22"/>
        <v>57057.7623600066</v>
      </c>
      <c r="F125" s="522">
        <f t="shared" si="22"/>
        <v>2930952.3555699931</v>
      </c>
      <c r="G125" s="521">
        <f t="shared" si="22"/>
        <v>3663537.6904900004</v>
      </c>
      <c r="H125" s="531">
        <f t="shared" si="22"/>
        <v>306947.83027999976</v>
      </c>
      <c r="I125" s="540">
        <f>SUM(C125:H125)</f>
        <v>7368514.9987899996</v>
      </c>
      <c r="J125" s="215"/>
      <c r="K125" s="217"/>
      <c r="L125" s="125"/>
      <c r="M125" s="125"/>
      <c r="N125" s="125"/>
      <c r="O125" s="125"/>
      <c r="P125" s="125"/>
      <c r="Q125" s="125"/>
      <c r="R125" s="125"/>
      <c r="S125" s="125"/>
      <c r="T125" s="125"/>
      <c r="U125" s="125"/>
    </row>
    <row r="126" spans="1:21" s="126" customFormat="1" ht="18" customHeight="1" x14ac:dyDescent="0.25">
      <c r="A126" s="205"/>
      <c r="B126" s="523" t="s">
        <v>415</v>
      </c>
      <c r="C126" s="524">
        <v>234373.29728</v>
      </c>
      <c r="D126" s="524">
        <v>2106.1529500000001</v>
      </c>
      <c r="E126" s="524">
        <v>0</v>
      </c>
      <c r="F126" s="525">
        <v>-94880.438519999996</v>
      </c>
      <c r="G126" s="524">
        <v>-201067.53331999999</v>
      </c>
      <c r="H126" s="532">
        <v>-19467.85197</v>
      </c>
      <c r="I126" s="541">
        <f t="shared" si="21"/>
        <v>-78936.373579999999</v>
      </c>
      <c r="J126" s="215"/>
      <c r="K126" s="202"/>
      <c r="L126" s="125"/>
      <c r="M126" s="125"/>
      <c r="N126" s="125"/>
      <c r="O126" s="125"/>
      <c r="P126" s="125"/>
      <c r="Q126" s="125"/>
      <c r="R126" s="125"/>
      <c r="S126" s="125"/>
      <c r="T126" s="125"/>
      <c r="U126" s="125"/>
    </row>
    <row r="127" spans="1:21" s="122" customFormat="1" ht="18" customHeight="1" x14ac:dyDescent="0.25">
      <c r="A127" s="206"/>
      <c r="B127" s="539" t="s">
        <v>416</v>
      </c>
      <c r="C127" s="521">
        <f t="shared" ref="C127:H127" si="23">SUM(C125+C126)</f>
        <v>630245.95012000017</v>
      </c>
      <c r="D127" s="521">
        <f t="shared" si="23"/>
        <v>16252.860200000036</v>
      </c>
      <c r="E127" s="521">
        <f t="shared" si="23"/>
        <v>57057.7623600066</v>
      </c>
      <c r="F127" s="522">
        <f t="shared" si="23"/>
        <v>2836071.9170499933</v>
      </c>
      <c r="G127" s="521">
        <f t="shared" si="23"/>
        <v>3462470.1571700005</v>
      </c>
      <c r="H127" s="531">
        <f t="shared" si="23"/>
        <v>287479.97830999974</v>
      </c>
      <c r="I127" s="540">
        <f t="shared" si="21"/>
        <v>7289578.6252100002</v>
      </c>
      <c r="J127" s="215"/>
      <c r="K127" s="217"/>
      <c r="L127" s="125"/>
      <c r="M127" s="125"/>
      <c r="N127" s="125"/>
      <c r="O127" s="125"/>
      <c r="P127" s="125"/>
      <c r="Q127" s="125"/>
      <c r="R127" s="125"/>
      <c r="S127" s="125"/>
      <c r="T127" s="125"/>
      <c r="U127" s="125"/>
    </row>
    <row r="128" spans="1:21" s="126" customFormat="1" ht="18" customHeight="1" x14ac:dyDescent="0.3">
      <c r="A128" s="205"/>
      <c r="B128" s="520"/>
      <c r="C128" s="526"/>
      <c r="D128" s="526"/>
      <c r="E128" s="526"/>
      <c r="F128" s="527"/>
      <c r="G128" s="526"/>
      <c r="H128" s="533"/>
      <c r="I128" s="542">
        <f t="shared" si="21"/>
        <v>0</v>
      </c>
      <c r="J128" s="215"/>
      <c r="K128" s="202"/>
      <c r="L128" s="125"/>
      <c r="M128" s="125"/>
      <c r="N128" s="125"/>
      <c r="O128" s="125"/>
      <c r="P128" s="125"/>
      <c r="Q128" s="125"/>
      <c r="R128" s="125"/>
      <c r="S128" s="125"/>
      <c r="T128" s="125"/>
      <c r="U128" s="125"/>
    </row>
    <row r="129" spans="1:21" s="126" customFormat="1" ht="18" customHeight="1" x14ac:dyDescent="0.3">
      <c r="A129" s="205"/>
      <c r="B129" s="511" t="s">
        <v>417</v>
      </c>
      <c r="C129" s="507"/>
      <c r="D129" s="507"/>
      <c r="E129" s="507"/>
      <c r="F129" s="509"/>
      <c r="G129" s="507"/>
      <c r="H129" s="534"/>
      <c r="I129" s="537">
        <f t="shared" si="21"/>
        <v>0</v>
      </c>
      <c r="J129" s="215"/>
      <c r="K129" s="124"/>
      <c r="L129" s="125"/>
      <c r="M129" s="125"/>
      <c r="N129" s="125"/>
      <c r="O129" s="125"/>
      <c r="P129" s="125"/>
      <c r="Q129" s="125"/>
      <c r="R129" s="125"/>
      <c r="S129" s="125"/>
      <c r="T129" s="125"/>
      <c r="U129" s="125"/>
    </row>
    <row r="130" spans="1:21" s="126" customFormat="1" ht="18" customHeight="1" x14ac:dyDescent="0.25">
      <c r="A130" s="205"/>
      <c r="B130" s="510" t="s">
        <v>418</v>
      </c>
      <c r="C130" s="515">
        <v>72060.227089999986</v>
      </c>
      <c r="D130" s="515">
        <v>-3696.2790600000021</v>
      </c>
      <c r="E130" s="515"/>
      <c r="F130" s="516">
        <v>-1662788.9255900001</v>
      </c>
      <c r="G130" s="515">
        <v>-2994187.4033099995</v>
      </c>
      <c r="H130" s="535">
        <v>-14279.199709999997</v>
      </c>
      <c r="I130" s="543">
        <f>SUM(C130:H130)</f>
        <v>-4602891.5805799998</v>
      </c>
      <c r="J130" s="215"/>
      <c r="K130" s="202"/>
      <c r="L130" s="125"/>
      <c r="M130" s="125"/>
      <c r="N130" s="125"/>
      <c r="O130" s="125"/>
      <c r="P130" s="125"/>
      <c r="Q130" s="125"/>
      <c r="R130" s="125"/>
      <c r="S130" s="125"/>
      <c r="T130" s="125"/>
      <c r="U130" s="125"/>
    </row>
    <row r="131" spans="1:21" s="126" customFormat="1" ht="18" customHeight="1" x14ac:dyDescent="0.25">
      <c r="A131" s="205"/>
      <c r="B131" s="510" t="s">
        <v>419</v>
      </c>
      <c r="C131" s="515">
        <v>30124.279569999999</v>
      </c>
      <c r="D131" s="515">
        <v>11539.62422</v>
      </c>
      <c r="E131" s="515"/>
      <c r="F131" s="516">
        <v>-391880.9397499999</v>
      </c>
      <c r="G131" s="515">
        <v>-360089.45423999999</v>
      </c>
      <c r="H131" s="535">
        <v>-54273.019329999981</v>
      </c>
      <c r="I131" s="543">
        <f t="shared" si="21"/>
        <v>-764579.50952999992</v>
      </c>
      <c r="J131" s="215"/>
      <c r="K131" s="202"/>
      <c r="L131" s="125"/>
      <c r="M131" s="125"/>
      <c r="N131" s="125"/>
      <c r="O131" s="125"/>
      <c r="P131" s="125"/>
      <c r="Q131" s="125"/>
      <c r="R131" s="125"/>
      <c r="S131" s="125"/>
      <c r="T131" s="125"/>
      <c r="U131" s="125"/>
    </row>
    <row r="132" spans="1:21" s="126" customFormat="1" ht="18" customHeight="1" x14ac:dyDescent="0.25">
      <c r="A132" s="205"/>
      <c r="B132" s="517" t="s">
        <v>420</v>
      </c>
      <c r="C132" s="549">
        <v>-540.81258000000003</v>
      </c>
      <c r="D132" s="549"/>
      <c r="E132" s="549"/>
      <c r="F132" s="550">
        <v>-37531.913179999996</v>
      </c>
      <c r="G132" s="549">
        <v>-3554.8690000000001</v>
      </c>
      <c r="H132" s="551">
        <v>0.35</v>
      </c>
      <c r="I132" s="552">
        <f t="shared" si="21"/>
        <v>-41627.244759999994</v>
      </c>
      <c r="J132" s="215"/>
      <c r="K132" s="202"/>
      <c r="L132" s="125"/>
      <c r="M132" s="125"/>
      <c r="N132" s="125"/>
      <c r="O132" s="125"/>
      <c r="P132" s="125"/>
      <c r="Q132" s="125"/>
      <c r="R132" s="125"/>
      <c r="S132" s="125"/>
      <c r="T132" s="125"/>
      <c r="U132" s="125"/>
    </row>
    <row r="133" spans="1:21" s="122" customFormat="1" ht="18" customHeight="1" x14ac:dyDescent="0.25">
      <c r="A133" s="206"/>
      <c r="B133" s="562" t="s">
        <v>421</v>
      </c>
      <c r="C133" s="608">
        <f t="shared" ref="C133:H133" si="24">SUM(C127:C132)</f>
        <v>731889.6442000001</v>
      </c>
      <c r="D133" s="608">
        <f t="shared" si="24"/>
        <v>24096.205360000033</v>
      </c>
      <c r="E133" s="608">
        <f t="shared" si="24"/>
        <v>57057.7623600066</v>
      </c>
      <c r="F133" s="609">
        <f t="shared" si="24"/>
        <v>743870.13852999324</v>
      </c>
      <c r="G133" s="608">
        <f t="shared" si="24"/>
        <v>104638.43062000099</v>
      </c>
      <c r="H133" s="610">
        <f t="shared" si="24"/>
        <v>218928.10926999975</v>
      </c>
      <c r="I133" s="611">
        <f>SUM(C133:H133)</f>
        <v>1880480.2903400005</v>
      </c>
      <c r="J133" s="215"/>
      <c r="K133" s="218"/>
      <c r="L133" s="132"/>
      <c r="M133" s="132"/>
      <c r="N133" s="132"/>
      <c r="O133" s="132"/>
      <c r="P133" s="132"/>
      <c r="Q133" s="132"/>
      <c r="R133" s="132"/>
      <c r="S133" s="132"/>
      <c r="T133" s="132"/>
      <c r="U133" s="132"/>
    </row>
    <row r="134" spans="1:21" s="126" customFormat="1" ht="18" customHeight="1" x14ac:dyDescent="0.3">
      <c r="A134" s="205"/>
      <c r="B134" s="553"/>
      <c r="C134" s="455"/>
      <c r="D134" s="457"/>
      <c r="E134" s="457"/>
      <c r="F134" s="457"/>
      <c r="G134" s="457"/>
      <c r="H134" s="459"/>
      <c r="I134" s="544"/>
      <c r="J134" s="215"/>
      <c r="K134" s="202"/>
      <c r="L134" s="125"/>
      <c r="M134" s="125"/>
      <c r="N134" s="125"/>
      <c r="O134" s="125"/>
      <c r="P134" s="125"/>
      <c r="Q134" s="125"/>
      <c r="R134" s="125"/>
      <c r="S134" s="125"/>
      <c r="T134" s="125"/>
      <c r="U134" s="125"/>
    </row>
    <row r="135" spans="1:21" s="126" customFormat="1" ht="18" customHeight="1" x14ac:dyDescent="0.3">
      <c r="A135" s="205"/>
      <c r="B135" s="511" t="s">
        <v>422</v>
      </c>
      <c r="C135" s="454"/>
      <c r="D135" s="453"/>
      <c r="E135" s="453"/>
      <c r="F135" s="453"/>
      <c r="G135" s="453"/>
      <c r="H135" s="460"/>
      <c r="I135" s="545">
        <f>SUM(I136:I140)</f>
        <v>537549.11143000016</v>
      </c>
      <c r="J135" s="215"/>
      <c r="K135" s="202"/>
      <c r="L135" s="125"/>
      <c r="M135" s="125"/>
      <c r="N135" s="125"/>
      <c r="O135" s="125"/>
      <c r="P135" s="125"/>
      <c r="Q135" s="125"/>
      <c r="R135" s="125"/>
      <c r="S135" s="125"/>
      <c r="T135" s="125"/>
      <c r="U135" s="125"/>
    </row>
    <row r="136" spans="1:21" s="126" customFormat="1" ht="18" customHeight="1" x14ac:dyDescent="0.3">
      <c r="A136" s="205"/>
      <c r="B136" s="510" t="s">
        <v>423</v>
      </c>
      <c r="C136" s="454"/>
      <c r="D136" s="453"/>
      <c r="E136" s="453"/>
      <c r="F136" s="453"/>
      <c r="G136" s="453"/>
      <c r="H136" s="460"/>
      <c r="I136" s="546">
        <v>82134.528780000008</v>
      </c>
      <c r="J136" s="215"/>
      <c r="K136" s="202"/>
      <c r="L136" s="125"/>
      <c r="M136" s="125"/>
      <c r="N136" s="125"/>
      <c r="O136" s="125"/>
      <c r="P136" s="125"/>
      <c r="Q136" s="125"/>
      <c r="R136" s="125"/>
      <c r="S136" s="125"/>
      <c r="T136" s="125"/>
      <c r="U136" s="125"/>
    </row>
    <row r="137" spans="1:21" s="126" customFormat="1" ht="18" customHeight="1" x14ac:dyDescent="0.3">
      <c r="A137" s="205"/>
      <c r="B137" s="510" t="s">
        <v>424</v>
      </c>
      <c r="C137" s="454"/>
      <c r="D137" s="453"/>
      <c r="E137" s="453"/>
      <c r="F137" s="453"/>
      <c r="G137" s="453"/>
      <c r="H137" s="460"/>
      <c r="I137" s="546">
        <v>625261.63436000003</v>
      </c>
      <c r="J137" s="215"/>
      <c r="K137" s="202"/>
      <c r="L137" s="125"/>
      <c r="M137" s="125"/>
      <c r="N137" s="125"/>
      <c r="O137" s="125"/>
      <c r="P137" s="125"/>
      <c r="Q137" s="125"/>
      <c r="R137" s="125"/>
      <c r="S137" s="125"/>
      <c r="T137" s="125"/>
      <c r="U137" s="125"/>
    </row>
    <row r="138" spans="1:21" s="126" customFormat="1" ht="18" customHeight="1" x14ac:dyDescent="0.3">
      <c r="A138" s="205"/>
      <c r="B138" s="510" t="s">
        <v>425</v>
      </c>
      <c r="C138" s="454"/>
      <c r="D138" s="453"/>
      <c r="E138" s="453"/>
      <c r="F138" s="453"/>
      <c r="G138" s="453"/>
      <c r="H138" s="460"/>
      <c r="I138" s="547">
        <v>-26097.415590000001</v>
      </c>
      <c r="J138" s="215"/>
      <c r="K138" s="202"/>
      <c r="L138" s="125"/>
      <c r="M138" s="125"/>
      <c r="N138" s="125"/>
      <c r="O138" s="125"/>
      <c r="P138" s="125"/>
      <c r="Q138" s="125"/>
      <c r="R138" s="125"/>
      <c r="S138" s="125"/>
      <c r="T138" s="125"/>
      <c r="U138" s="125"/>
    </row>
    <row r="139" spans="1:21" s="126" customFormat="1" ht="18" customHeight="1" x14ac:dyDescent="0.3">
      <c r="A139" s="205"/>
      <c r="B139" s="510" t="s">
        <v>426</v>
      </c>
      <c r="C139" s="454"/>
      <c r="D139" s="453"/>
      <c r="E139" s="453"/>
      <c r="F139" s="453"/>
      <c r="G139" s="453"/>
      <c r="H139" s="460"/>
      <c r="I139" s="547">
        <v>-143857.84638999999</v>
      </c>
      <c r="J139" s="215"/>
      <c r="K139" s="202"/>
      <c r="L139" s="125"/>
      <c r="M139" s="125"/>
      <c r="N139" s="125"/>
      <c r="O139" s="125"/>
      <c r="P139" s="125"/>
      <c r="Q139" s="125"/>
      <c r="R139" s="125"/>
      <c r="S139" s="125"/>
      <c r="T139" s="125"/>
      <c r="U139" s="125"/>
    </row>
    <row r="140" spans="1:21" s="126" customFormat="1" ht="18" customHeight="1" x14ac:dyDescent="0.3">
      <c r="A140" s="205"/>
      <c r="B140" s="510" t="s">
        <v>427</v>
      </c>
      <c r="C140" s="454"/>
      <c r="D140" s="453"/>
      <c r="E140" s="453"/>
      <c r="F140" s="453"/>
      <c r="G140" s="453"/>
      <c r="H140" s="460"/>
      <c r="I140" s="547">
        <v>108.21026999999999</v>
      </c>
      <c r="J140" s="215"/>
      <c r="K140" s="202"/>
      <c r="L140" s="125"/>
      <c r="M140" s="125"/>
      <c r="N140" s="125"/>
      <c r="O140" s="125"/>
      <c r="P140" s="125"/>
      <c r="Q140" s="125"/>
      <c r="R140" s="125"/>
      <c r="S140" s="125"/>
      <c r="T140" s="125"/>
      <c r="U140" s="125"/>
    </row>
    <row r="141" spans="1:21" s="126" customFormat="1" ht="18" customHeight="1" x14ac:dyDescent="0.3">
      <c r="A141" s="205"/>
      <c r="B141" s="510"/>
      <c r="C141" s="454"/>
      <c r="D141" s="453"/>
      <c r="E141" s="453"/>
      <c r="F141" s="453"/>
      <c r="G141" s="453"/>
      <c r="H141" s="460"/>
      <c r="I141" s="537"/>
      <c r="J141" s="215"/>
      <c r="K141" s="202"/>
      <c r="L141" s="125"/>
      <c r="M141" s="125"/>
      <c r="N141" s="125"/>
      <c r="O141" s="125"/>
      <c r="P141" s="125"/>
      <c r="Q141" s="125"/>
      <c r="R141" s="125"/>
      <c r="S141" s="125"/>
      <c r="T141" s="125"/>
      <c r="U141" s="125"/>
    </row>
    <row r="142" spans="1:21" s="126" customFormat="1" ht="18" customHeight="1" x14ac:dyDescent="0.3">
      <c r="A142" s="205"/>
      <c r="B142" s="511" t="s">
        <v>428</v>
      </c>
      <c r="C142" s="454"/>
      <c r="D142" s="453"/>
      <c r="E142" s="453"/>
      <c r="F142" s="453"/>
      <c r="G142" s="453"/>
      <c r="H142" s="460"/>
      <c r="I142" s="546"/>
      <c r="J142" s="215"/>
      <c r="K142" s="202"/>
      <c r="L142" s="125"/>
      <c r="M142" s="125"/>
      <c r="N142" s="125"/>
      <c r="O142" s="125"/>
      <c r="P142" s="125"/>
      <c r="Q142" s="125"/>
      <c r="R142" s="125"/>
      <c r="S142" s="125"/>
      <c r="T142" s="125"/>
      <c r="U142" s="125"/>
    </row>
    <row r="143" spans="1:21" s="126" customFormat="1" ht="30.6" customHeight="1" x14ac:dyDescent="0.3">
      <c r="A143" s="205"/>
      <c r="B143" s="510" t="s">
        <v>429</v>
      </c>
      <c r="C143" s="454"/>
      <c r="D143" s="453"/>
      <c r="E143" s="453"/>
      <c r="F143" s="453"/>
      <c r="G143" s="453"/>
      <c r="H143" s="460"/>
      <c r="I143" s="546">
        <v>-1894710.13693</v>
      </c>
      <c r="J143" s="215"/>
      <c r="K143" s="202"/>
      <c r="L143" s="125"/>
      <c r="M143" s="125"/>
      <c r="N143" s="125"/>
      <c r="O143" s="125"/>
      <c r="P143" s="125"/>
      <c r="Q143" s="125"/>
      <c r="R143" s="125"/>
      <c r="S143" s="125"/>
      <c r="T143" s="125"/>
      <c r="U143" s="125"/>
    </row>
    <row r="144" spans="1:21" s="126" customFormat="1" ht="18" customHeight="1" x14ac:dyDescent="0.3">
      <c r="A144" s="205"/>
      <c r="B144" s="510" t="s">
        <v>430</v>
      </c>
      <c r="C144" s="454"/>
      <c r="D144" s="453"/>
      <c r="E144" s="453"/>
      <c r="F144" s="453"/>
      <c r="G144" s="453"/>
      <c r="H144" s="460"/>
      <c r="I144" s="537"/>
      <c r="J144" s="215"/>
      <c r="K144" s="202"/>
      <c r="L144" s="125"/>
      <c r="M144" s="125"/>
      <c r="N144" s="125"/>
      <c r="O144" s="125"/>
      <c r="P144" s="125"/>
      <c r="Q144" s="125"/>
      <c r="R144" s="125"/>
      <c r="S144" s="125"/>
      <c r="T144" s="125"/>
      <c r="U144" s="125"/>
    </row>
    <row r="145" spans="1:21" s="126" customFormat="1" ht="18" customHeight="1" x14ac:dyDescent="0.3">
      <c r="A145" s="205"/>
      <c r="B145" s="511" t="s">
        <v>431</v>
      </c>
      <c r="C145" s="454"/>
      <c r="D145" s="453"/>
      <c r="E145" s="453"/>
      <c r="F145" s="453"/>
      <c r="G145" s="453"/>
      <c r="H145" s="460"/>
      <c r="I145" s="545">
        <f>'[2]Sheet 3-Income St. 24 &amp; 23 - GI'!$J$47</f>
        <v>523319.18898000056</v>
      </c>
      <c r="J145" s="215"/>
      <c r="K145" s="202"/>
      <c r="L145" s="125"/>
      <c r="M145" s="125"/>
      <c r="N145" s="125"/>
      <c r="O145" s="125"/>
      <c r="P145" s="125"/>
      <c r="Q145" s="125"/>
      <c r="R145" s="125"/>
      <c r="S145" s="125"/>
      <c r="T145" s="125"/>
      <c r="U145" s="125"/>
    </row>
    <row r="146" spans="1:21" s="126" customFormat="1" ht="18" customHeight="1" x14ac:dyDescent="0.3">
      <c r="A146" s="205"/>
      <c r="B146" s="510" t="s">
        <v>432</v>
      </c>
      <c r="C146" s="454"/>
      <c r="D146" s="453"/>
      <c r="E146" s="453"/>
      <c r="F146" s="453"/>
      <c r="G146" s="453"/>
      <c r="H146" s="460"/>
      <c r="I146" s="537"/>
      <c r="J146" s="215"/>
      <c r="K146" s="202"/>
      <c r="L146" s="125"/>
      <c r="M146" s="125"/>
      <c r="N146" s="125"/>
      <c r="O146" s="125"/>
      <c r="P146" s="125"/>
      <c r="Q146" s="125"/>
      <c r="R146" s="125"/>
      <c r="S146" s="125"/>
      <c r="T146" s="125"/>
      <c r="U146" s="125"/>
    </row>
    <row r="147" spans="1:21" s="126" customFormat="1" ht="18" customHeight="1" x14ac:dyDescent="0.3">
      <c r="A147" s="205"/>
      <c r="B147" s="511" t="s">
        <v>433</v>
      </c>
      <c r="C147" s="454"/>
      <c r="D147" s="453"/>
      <c r="E147" s="453"/>
      <c r="F147" s="453"/>
      <c r="G147" s="453"/>
      <c r="H147" s="460"/>
      <c r="I147" s="545">
        <f>I145+I146</f>
        <v>523319.18898000056</v>
      </c>
      <c r="J147" s="215"/>
      <c r="K147" s="202"/>
      <c r="L147" s="125"/>
      <c r="M147" s="125"/>
      <c r="N147" s="125"/>
      <c r="O147" s="125"/>
      <c r="P147" s="125"/>
      <c r="Q147" s="125"/>
      <c r="R147" s="125"/>
      <c r="S147" s="125"/>
      <c r="T147" s="125"/>
      <c r="U147" s="125"/>
    </row>
    <row r="148" spans="1:21" s="126" customFormat="1" ht="18" customHeight="1" x14ac:dyDescent="0.3">
      <c r="A148" s="205"/>
      <c r="B148" s="510" t="s">
        <v>434</v>
      </c>
      <c r="C148" s="454"/>
      <c r="D148" s="453"/>
      <c r="E148" s="453"/>
      <c r="F148" s="453"/>
      <c r="G148" s="453"/>
      <c r="H148" s="460"/>
      <c r="I148" s="546">
        <f>'[2]Sheet 3-Income St. 24 &amp; 23 - GI'!$J$48</f>
        <v>-118869.40515292018</v>
      </c>
      <c r="J148" s="215"/>
      <c r="K148" s="202"/>
      <c r="L148" s="125"/>
      <c r="M148" s="125"/>
      <c r="N148" s="125"/>
      <c r="O148" s="125"/>
      <c r="P148" s="125"/>
      <c r="Q148" s="125"/>
      <c r="R148" s="125"/>
      <c r="S148" s="125"/>
      <c r="T148" s="125"/>
      <c r="U148" s="125"/>
    </row>
    <row r="149" spans="1:21" s="126" customFormat="1" ht="18" customHeight="1" thickBot="1" x14ac:dyDescent="0.35">
      <c r="A149" s="205"/>
      <c r="B149" s="512" t="s">
        <v>435</v>
      </c>
      <c r="C149" s="494"/>
      <c r="D149" s="493"/>
      <c r="E149" s="493"/>
      <c r="F149" s="493"/>
      <c r="G149" s="493"/>
      <c r="H149" s="536"/>
      <c r="I149" s="548">
        <f>I147+I148</f>
        <v>404449.78382708039</v>
      </c>
      <c r="J149" s="215"/>
      <c r="K149" s="202"/>
      <c r="L149" s="125"/>
      <c r="M149" s="125"/>
      <c r="N149" s="125"/>
      <c r="O149" s="125"/>
      <c r="P149" s="125"/>
      <c r="Q149" s="125"/>
      <c r="R149" s="125"/>
      <c r="S149" s="125"/>
      <c r="T149" s="125"/>
      <c r="U149" s="125"/>
    </row>
    <row r="150" spans="1:21" s="126" customFormat="1" ht="13.5" customHeight="1" x14ac:dyDescent="0.3">
      <c r="A150" s="205"/>
      <c r="B150" s="209"/>
      <c r="C150" s="210"/>
      <c r="D150" s="210"/>
      <c r="E150" s="210"/>
      <c r="F150" s="210"/>
      <c r="G150" s="210"/>
      <c r="H150" s="210"/>
      <c r="I150" s="210"/>
      <c r="J150" s="215"/>
      <c r="K150" s="202"/>
      <c r="L150" s="125"/>
      <c r="M150" s="125"/>
      <c r="N150" s="125"/>
      <c r="O150" s="125"/>
      <c r="P150" s="125"/>
      <c r="Q150" s="125"/>
      <c r="R150" s="125"/>
      <c r="S150" s="125"/>
      <c r="T150" s="125"/>
      <c r="U150" s="125"/>
    </row>
    <row r="151" spans="1:21" s="126" customFormat="1" ht="13.5" customHeight="1" x14ac:dyDescent="0.3">
      <c r="A151" s="205"/>
      <c r="B151" s="209"/>
      <c r="C151" s="210"/>
      <c r="D151" s="210"/>
      <c r="E151" s="210"/>
      <c r="F151" s="210"/>
      <c r="G151" s="210"/>
      <c r="H151" s="210"/>
      <c r="I151" s="210"/>
      <c r="J151" s="215"/>
      <c r="K151" s="202"/>
      <c r="L151" s="125"/>
      <c r="M151" s="125"/>
      <c r="N151" s="125"/>
      <c r="O151" s="125"/>
      <c r="P151" s="125"/>
      <c r="Q151" s="125"/>
      <c r="R151" s="125"/>
      <c r="S151" s="125"/>
      <c r="T151" s="125"/>
      <c r="U151" s="125"/>
    </row>
    <row r="152" spans="1:21" s="126" customFormat="1" ht="13.5" customHeight="1" x14ac:dyDescent="0.3">
      <c r="A152" s="205"/>
      <c r="B152" s="134"/>
      <c r="C152" s="134"/>
      <c r="D152" s="134"/>
      <c r="E152" s="210"/>
      <c r="F152" s="210"/>
      <c r="G152" s="210"/>
      <c r="H152" s="210"/>
      <c r="I152" s="210"/>
      <c r="J152" s="215"/>
      <c r="K152" s="202"/>
      <c r="L152" s="125"/>
      <c r="M152" s="125"/>
      <c r="N152" s="125"/>
      <c r="O152" s="125"/>
      <c r="P152" s="125"/>
      <c r="Q152" s="125"/>
      <c r="R152" s="125"/>
      <c r="S152" s="125"/>
      <c r="T152" s="125"/>
      <c r="U152" s="125"/>
    </row>
    <row r="153" spans="1:21" s="126" customFormat="1" ht="13.5" customHeight="1" thickBot="1" x14ac:dyDescent="0.35">
      <c r="A153" s="205"/>
      <c r="B153" s="140"/>
      <c r="C153" s="140"/>
      <c r="D153" s="140"/>
      <c r="E153" s="210"/>
      <c r="F153" s="210"/>
      <c r="G153" s="210"/>
      <c r="H153" s="210"/>
      <c r="I153" s="210"/>
      <c r="J153" s="215"/>
      <c r="K153" s="202"/>
      <c r="L153" s="125"/>
      <c r="M153" s="125"/>
      <c r="N153" s="125"/>
      <c r="O153" s="125"/>
      <c r="P153" s="125"/>
      <c r="Q153" s="125"/>
      <c r="R153" s="125"/>
      <c r="S153" s="125"/>
      <c r="T153" s="125"/>
      <c r="U153" s="125"/>
    </row>
    <row r="154" spans="1:21" ht="18.600000000000001" customHeight="1" thickBot="1" x14ac:dyDescent="0.35">
      <c r="B154" s="212" t="s">
        <v>12</v>
      </c>
      <c r="I154" s="149" t="s">
        <v>218</v>
      </c>
      <c r="J154" s="213"/>
      <c r="L154" s="125"/>
      <c r="M154" s="125"/>
      <c r="N154" s="125"/>
      <c r="O154" s="125"/>
      <c r="P154" s="125"/>
      <c r="Q154" s="125"/>
      <c r="R154" s="125"/>
      <c r="S154" s="125"/>
      <c r="T154" s="125"/>
      <c r="U154" s="125"/>
    </row>
    <row r="155" spans="1:21" s="126" customFormat="1" ht="16.2" customHeight="1" thickBot="1" x14ac:dyDescent="0.35">
      <c r="A155" s="204"/>
      <c r="B155" s="914" t="s">
        <v>329</v>
      </c>
      <c r="C155" s="939">
        <v>2024</v>
      </c>
      <c r="D155" s="940"/>
      <c r="E155" s="940"/>
      <c r="F155" s="940"/>
      <c r="G155" s="940"/>
      <c r="H155" s="940"/>
      <c r="I155" s="941"/>
      <c r="J155" s="214"/>
      <c r="K155" s="202"/>
      <c r="L155" s="973"/>
      <c r="M155" s="788"/>
      <c r="N155" s="125"/>
      <c r="O155" s="125"/>
      <c r="P155" s="125"/>
      <c r="Q155" s="125"/>
      <c r="R155" s="125"/>
      <c r="S155" s="125"/>
      <c r="T155" s="125"/>
      <c r="U155" s="125"/>
    </row>
    <row r="156" spans="1:21" s="126" customFormat="1" ht="17.399999999999999" customHeight="1" thickBot="1" x14ac:dyDescent="0.35">
      <c r="A156" s="124"/>
      <c r="B156" s="915"/>
      <c r="C156" s="889" t="s">
        <v>101</v>
      </c>
      <c r="D156" s="889" t="s">
        <v>102</v>
      </c>
      <c r="E156" s="943" t="s">
        <v>103</v>
      </c>
      <c r="F156" s="944"/>
      <c r="G156" s="846" t="s">
        <v>104</v>
      </c>
      <c r="H156" s="846" t="s">
        <v>105</v>
      </c>
      <c r="I156" s="945" t="s">
        <v>93</v>
      </c>
      <c r="J156" s="214"/>
      <c r="K156" s="938"/>
      <c r="L156" s="125"/>
      <c r="M156" s="125"/>
      <c r="N156" s="125"/>
      <c r="O156" s="125"/>
      <c r="P156" s="125"/>
      <c r="Q156" s="125"/>
      <c r="R156" s="125"/>
      <c r="S156" s="125"/>
      <c r="T156" s="125"/>
      <c r="U156" s="125"/>
    </row>
    <row r="157" spans="1:21" s="126" customFormat="1" ht="18.600000000000001" customHeight="1" thickBot="1" x14ac:dyDescent="0.35">
      <c r="A157" s="124"/>
      <c r="B157" s="915"/>
      <c r="C157" s="895"/>
      <c r="D157" s="942"/>
      <c r="E157" s="252" t="s">
        <v>409</v>
      </c>
      <c r="F157" s="251" t="s">
        <v>180</v>
      </c>
      <c r="G157" s="847"/>
      <c r="H157" s="847"/>
      <c r="I157" s="946"/>
      <c r="J157" s="214"/>
      <c r="K157" s="938"/>
      <c r="L157" s="125"/>
      <c r="M157" s="125"/>
      <c r="N157" s="125"/>
      <c r="O157" s="125"/>
      <c r="P157" s="125"/>
      <c r="Q157" s="125"/>
      <c r="R157" s="125"/>
      <c r="S157" s="125"/>
      <c r="T157" s="125"/>
      <c r="U157" s="125"/>
    </row>
    <row r="158" spans="1:21" s="126" customFormat="1" ht="18" customHeight="1" x14ac:dyDescent="0.3">
      <c r="A158" s="205"/>
      <c r="B158" s="557" t="s">
        <v>410</v>
      </c>
      <c r="C158" s="558">
        <v>5528243</v>
      </c>
      <c r="D158" s="558">
        <v>1143917</v>
      </c>
      <c r="E158" s="558">
        <v>840862</v>
      </c>
      <c r="F158" s="559">
        <v>10497163</v>
      </c>
      <c r="G158" s="558">
        <v>2410291</v>
      </c>
      <c r="H158" s="560">
        <v>4128305</v>
      </c>
      <c r="I158" s="561">
        <v>24548781</v>
      </c>
      <c r="J158" s="215"/>
      <c r="K158" s="216"/>
      <c r="L158" s="125"/>
      <c r="M158" s="125"/>
      <c r="N158" s="125"/>
      <c r="O158" s="125"/>
      <c r="P158" s="125"/>
      <c r="Q158" s="125"/>
      <c r="R158" s="125"/>
      <c r="S158" s="125"/>
      <c r="T158" s="125"/>
      <c r="U158" s="125"/>
    </row>
    <row r="159" spans="1:21" s="126" customFormat="1" ht="18" customHeight="1" x14ac:dyDescent="0.3">
      <c r="A159" s="205"/>
      <c r="B159" s="510" t="s">
        <v>437</v>
      </c>
      <c r="C159" s="506">
        <v>-202895</v>
      </c>
      <c r="D159" s="506">
        <v>-16849</v>
      </c>
      <c r="E159" s="506"/>
      <c r="F159" s="508">
        <v>-25846</v>
      </c>
      <c r="G159" s="506"/>
      <c r="H159" s="528">
        <v>-67225</v>
      </c>
      <c r="I159" s="537">
        <v>-312815</v>
      </c>
      <c r="J159" s="215"/>
      <c r="K159" s="216"/>
      <c r="L159" s="125"/>
      <c r="M159" s="125"/>
      <c r="N159" s="125"/>
      <c r="O159" s="125"/>
      <c r="P159" s="125"/>
      <c r="Q159" s="125"/>
      <c r="R159" s="125"/>
      <c r="S159" s="125"/>
      <c r="T159" s="125"/>
      <c r="U159" s="125"/>
    </row>
    <row r="160" spans="1:21" s="126" customFormat="1" ht="18" customHeight="1" x14ac:dyDescent="0.25">
      <c r="A160" s="205"/>
      <c r="B160" s="510" t="s">
        <v>412</v>
      </c>
      <c r="C160" s="513">
        <v>-1672725</v>
      </c>
      <c r="D160" s="513">
        <v>-5533</v>
      </c>
      <c r="E160" s="513"/>
      <c r="F160" s="514">
        <v>-788482</v>
      </c>
      <c r="G160" s="513"/>
      <c r="H160" s="529">
        <v>-268078</v>
      </c>
      <c r="I160" s="537">
        <v>-2734818</v>
      </c>
      <c r="J160" s="215"/>
      <c r="K160" s="216"/>
      <c r="L160" s="125"/>
      <c r="M160" s="125"/>
      <c r="N160" s="125"/>
      <c r="O160" s="125"/>
      <c r="P160" s="125"/>
      <c r="Q160" s="125"/>
      <c r="R160" s="125"/>
      <c r="S160" s="125"/>
      <c r="T160" s="125"/>
      <c r="U160" s="125"/>
    </row>
    <row r="161" spans="1:21" s="126" customFormat="1" ht="18" customHeight="1" x14ac:dyDescent="0.25">
      <c r="A161" s="205"/>
      <c r="B161" s="517" t="s">
        <v>413</v>
      </c>
      <c r="C161" s="518">
        <v>-2865830</v>
      </c>
      <c r="D161" s="518">
        <v>-685781</v>
      </c>
      <c r="E161" s="518">
        <v>-93768</v>
      </c>
      <c r="F161" s="519">
        <v>-662467</v>
      </c>
      <c r="G161" s="518">
        <v>-301622</v>
      </c>
      <c r="H161" s="530">
        <v>-2173650</v>
      </c>
      <c r="I161" s="538">
        <v>-6783118</v>
      </c>
      <c r="J161" s="215"/>
      <c r="K161" s="202"/>
      <c r="L161" s="125"/>
      <c r="M161" s="125"/>
      <c r="N161" s="125"/>
      <c r="O161" s="125"/>
      <c r="P161" s="125"/>
      <c r="Q161" s="125"/>
      <c r="R161" s="125"/>
      <c r="S161" s="125"/>
      <c r="T161" s="125"/>
      <c r="U161" s="125"/>
    </row>
    <row r="162" spans="1:21" s="122" customFormat="1" ht="18" customHeight="1" x14ac:dyDescent="0.25">
      <c r="A162" s="206"/>
      <c r="B162" s="539" t="s">
        <v>414</v>
      </c>
      <c r="C162" s="521">
        <f t="shared" ref="C162:H162" si="25">SUM(C158:C161)</f>
        <v>786793</v>
      </c>
      <c r="D162" s="521">
        <f t="shared" si="25"/>
        <v>435754</v>
      </c>
      <c r="E162" s="521">
        <f t="shared" si="25"/>
        <v>747094</v>
      </c>
      <c r="F162" s="522">
        <f t="shared" si="25"/>
        <v>9020368</v>
      </c>
      <c r="G162" s="521">
        <f t="shared" si="25"/>
        <v>2108669</v>
      </c>
      <c r="H162" s="531">
        <f t="shared" si="25"/>
        <v>1619352</v>
      </c>
      <c r="I162" s="540">
        <f t="shared" ref="I162" si="26">SUM(C162:H162)</f>
        <v>14718030</v>
      </c>
      <c r="J162" s="215"/>
      <c r="K162" s="217"/>
      <c r="L162" s="125"/>
      <c r="M162" s="125"/>
      <c r="N162" s="125"/>
      <c r="O162" s="125"/>
      <c r="P162" s="125"/>
      <c r="Q162" s="125"/>
      <c r="R162" s="125"/>
      <c r="S162" s="125"/>
      <c r="T162" s="125"/>
      <c r="U162" s="125"/>
    </row>
    <row r="163" spans="1:21" s="126" customFormat="1" ht="18" customHeight="1" x14ac:dyDescent="0.25">
      <c r="A163" s="205"/>
      <c r="B163" s="523" t="s">
        <v>415</v>
      </c>
      <c r="C163" s="524">
        <v>27622</v>
      </c>
      <c r="D163" s="524">
        <v>-26105</v>
      </c>
      <c r="E163" s="524">
        <v>10883</v>
      </c>
      <c r="F163" s="525">
        <v>158626</v>
      </c>
      <c r="G163" s="524">
        <v>-51533</v>
      </c>
      <c r="H163" s="532">
        <v>-21486</v>
      </c>
      <c r="I163" s="541">
        <v>98007</v>
      </c>
      <c r="J163" s="215"/>
      <c r="K163" s="202"/>
      <c r="L163" s="125"/>
      <c r="M163" s="125"/>
      <c r="N163" s="125"/>
      <c r="O163" s="125"/>
      <c r="P163" s="125"/>
      <c r="Q163" s="125"/>
      <c r="R163" s="125"/>
      <c r="S163" s="125"/>
      <c r="T163" s="125"/>
      <c r="U163" s="125"/>
    </row>
    <row r="164" spans="1:21" s="122" customFormat="1" ht="18" customHeight="1" x14ac:dyDescent="0.25">
      <c r="A164" s="206"/>
      <c r="B164" s="539" t="s">
        <v>416</v>
      </c>
      <c r="C164" s="521">
        <f t="shared" ref="C164:H164" si="27">SUM(C162+C163)</f>
        <v>814415</v>
      </c>
      <c r="D164" s="521">
        <f t="shared" si="27"/>
        <v>409649</v>
      </c>
      <c r="E164" s="521">
        <f t="shared" si="27"/>
        <v>757977</v>
      </c>
      <c r="F164" s="522">
        <f t="shared" si="27"/>
        <v>9178994</v>
      </c>
      <c r="G164" s="521">
        <f t="shared" si="27"/>
        <v>2057136</v>
      </c>
      <c r="H164" s="531">
        <f t="shared" si="27"/>
        <v>1597866</v>
      </c>
      <c r="I164" s="540">
        <f>SUM(C164:H164)</f>
        <v>14816037</v>
      </c>
      <c r="J164" s="215"/>
      <c r="K164" s="217"/>
      <c r="L164" s="125"/>
      <c r="M164" s="125"/>
      <c r="N164" s="125"/>
      <c r="O164" s="125"/>
      <c r="P164" s="125"/>
      <c r="Q164" s="125"/>
      <c r="R164" s="125"/>
      <c r="S164" s="125"/>
      <c r="T164" s="125"/>
      <c r="U164" s="125"/>
    </row>
    <row r="165" spans="1:21" s="126" customFormat="1" ht="18" customHeight="1" x14ac:dyDescent="0.3">
      <c r="A165" s="205"/>
      <c r="B165" s="520"/>
      <c r="C165" s="526"/>
      <c r="D165" s="526"/>
      <c r="E165" s="526"/>
      <c r="F165" s="527"/>
      <c r="G165" s="526"/>
      <c r="H165" s="533"/>
      <c r="I165" s="542"/>
      <c r="J165" s="215"/>
      <c r="K165" s="124"/>
      <c r="L165" s="125"/>
      <c r="M165" s="125"/>
      <c r="N165" s="125"/>
      <c r="O165" s="125"/>
      <c r="P165" s="125"/>
      <c r="Q165" s="125"/>
      <c r="R165" s="125"/>
      <c r="S165" s="125"/>
      <c r="T165" s="125"/>
      <c r="U165" s="125"/>
    </row>
    <row r="166" spans="1:21" s="126" customFormat="1" ht="18" customHeight="1" x14ac:dyDescent="0.3">
      <c r="A166" s="205"/>
      <c r="B166" s="511" t="s">
        <v>417</v>
      </c>
      <c r="C166" s="507"/>
      <c r="D166" s="507"/>
      <c r="E166" s="507"/>
      <c r="F166" s="509"/>
      <c r="G166" s="507"/>
      <c r="H166" s="534"/>
      <c r="I166" s="537"/>
      <c r="J166" s="215"/>
      <c r="K166" s="202"/>
      <c r="L166" s="125"/>
      <c r="M166" s="125"/>
      <c r="N166" s="125"/>
      <c r="O166" s="125"/>
      <c r="P166" s="125"/>
      <c r="Q166" s="125"/>
      <c r="R166" s="125"/>
      <c r="S166" s="125"/>
      <c r="T166" s="125"/>
      <c r="U166" s="125"/>
    </row>
    <row r="167" spans="1:21" s="126" customFormat="1" ht="18" customHeight="1" x14ac:dyDescent="0.25">
      <c r="A167" s="205"/>
      <c r="B167" s="510" t="s">
        <v>418</v>
      </c>
      <c r="C167" s="507">
        <v>-1112573</v>
      </c>
      <c r="D167" s="507">
        <v>-155221</v>
      </c>
      <c r="E167" s="507">
        <v>-45817</v>
      </c>
      <c r="F167" s="509">
        <v>-4842173</v>
      </c>
      <c r="G167" s="507">
        <v>-1342232</v>
      </c>
      <c r="H167" s="534">
        <v>-539832</v>
      </c>
      <c r="I167" s="543">
        <f>SUM(C167:H167)</f>
        <v>-8037848</v>
      </c>
      <c r="J167" s="215"/>
      <c r="K167" s="202"/>
      <c r="L167" s="125"/>
      <c r="M167" s="125"/>
      <c r="N167" s="125"/>
      <c r="O167" s="125"/>
      <c r="P167" s="125"/>
      <c r="Q167" s="125"/>
      <c r="R167" s="125"/>
      <c r="S167" s="125"/>
      <c r="T167" s="125"/>
      <c r="U167" s="125"/>
    </row>
    <row r="168" spans="1:21" s="126" customFormat="1" ht="18" customHeight="1" x14ac:dyDescent="0.25">
      <c r="A168" s="205"/>
      <c r="B168" s="510" t="s">
        <v>419</v>
      </c>
      <c r="C168" s="515">
        <v>-555156</v>
      </c>
      <c r="D168" s="515">
        <v>-155810</v>
      </c>
      <c r="E168" s="515">
        <v>46790</v>
      </c>
      <c r="F168" s="516">
        <v>-1095513</v>
      </c>
      <c r="G168" s="515">
        <v>-200635</v>
      </c>
      <c r="H168" s="535">
        <v>-365502</v>
      </c>
      <c r="I168" s="543">
        <v>-2325826</v>
      </c>
      <c r="J168" s="215"/>
      <c r="K168" s="202"/>
      <c r="L168" s="125"/>
      <c r="M168" s="125"/>
      <c r="N168" s="125"/>
      <c r="O168" s="125"/>
      <c r="P168" s="125"/>
      <c r="Q168" s="125"/>
      <c r="R168" s="125"/>
      <c r="S168" s="125"/>
      <c r="T168" s="125"/>
      <c r="U168" s="125"/>
    </row>
    <row r="169" spans="1:21" s="126" customFormat="1" ht="18" customHeight="1" x14ac:dyDescent="0.25">
      <c r="A169" s="205"/>
      <c r="B169" s="517" t="s">
        <v>420</v>
      </c>
      <c r="C169" s="549"/>
      <c r="D169" s="549"/>
      <c r="E169" s="549"/>
      <c r="F169" s="550"/>
      <c r="G169" s="549"/>
      <c r="H169" s="551"/>
      <c r="I169" s="552">
        <f>SUM(C169:H169)</f>
        <v>0</v>
      </c>
      <c r="J169" s="220"/>
      <c r="K169" s="218"/>
      <c r="L169" s="125"/>
      <c r="M169" s="125"/>
      <c r="N169" s="125"/>
      <c r="O169" s="125"/>
      <c r="P169" s="125"/>
      <c r="Q169" s="125"/>
      <c r="R169" s="125"/>
      <c r="S169" s="125"/>
      <c r="T169" s="125"/>
      <c r="U169" s="125"/>
    </row>
    <row r="170" spans="1:21" s="122" customFormat="1" ht="18" customHeight="1" x14ac:dyDescent="0.25">
      <c r="A170" s="206"/>
      <c r="B170" s="562" t="s">
        <v>421</v>
      </c>
      <c r="C170" s="608">
        <f t="shared" ref="C170:H170" si="28">SUM(C164:C169)</f>
        <v>-853314</v>
      </c>
      <c r="D170" s="608">
        <f t="shared" si="28"/>
        <v>98618</v>
      </c>
      <c r="E170" s="608">
        <f t="shared" si="28"/>
        <v>758950</v>
      </c>
      <c r="F170" s="609">
        <f t="shared" si="28"/>
        <v>3241308</v>
      </c>
      <c r="G170" s="608">
        <f t="shared" si="28"/>
        <v>514269</v>
      </c>
      <c r="H170" s="610">
        <f t="shared" si="28"/>
        <v>692532</v>
      </c>
      <c r="I170" s="611">
        <f>SUM(C170:H170)</f>
        <v>4452363</v>
      </c>
      <c r="J170" s="215"/>
      <c r="K170" s="217"/>
      <c r="L170" s="132"/>
      <c r="M170" s="132"/>
      <c r="N170" s="132"/>
      <c r="O170" s="132"/>
      <c r="P170" s="132"/>
      <c r="Q170" s="132"/>
      <c r="R170" s="132"/>
      <c r="S170" s="132"/>
      <c r="T170" s="132"/>
      <c r="U170" s="132"/>
    </row>
    <row r="171" spans="1:21" s="126" customFormat="1" ht="18" customHeight="1" x14ac:dyDescent="0.3">
      <c r="A171" s="205"/>
      <c r="B171" s="553"/>
      <c r="C171" s="455"/>
      <c r="D171" s="457"/>
      <c r="E171" s="457"/>
      <c r="F171" s="457"/>
      <c r="G171" s="457"/>
      <c r="H171" s="459"/>
      <c r="I171" s="544"/>
      <c r="J171" s="215"/>
      <c r="K171" s="202"/>
      <c r="L171" s="125"/>
      <c r="M171" s="125"/>
      <c r="N171" s="125"/>
      <c r="O171" s="125"/>
      <c r="P171" s="125"/>
      <c r="Q171" s="125"/>
      <c r="R171" s="125"/>
      <c r="S171" s="125"/>
      <c r="T171" s="125"/>
      <c r="U171" s="125"/>
    </row>
    <row r="172" spans="1:21" s="126" customFormat="1" ht="18" customHeight="1" x14ac:dyDescent="0.3">
      <c r="A172" s="205"/>
      <c r="B172" s="511" t="s">
        <v>422</v>
      </c>
      <c r="C172" s="454"/>
      <c r="D172" s="453"/>
      <c r="E172" s="453"/>
      <c r="F172" s="453"/>
      <c r="G172" s="453"/>
      <c r="H172" s="460"/>
      <c r="I172" s="545">
        <f>SUM(I173:I177)</f>
        <v>3107840</v>
      </c>
      <c r="J172" s="215"/>
      <c r="K172" s="202"/>
      <c r="L172" s="125"/>
      <c r="M172" s="125"/>
      <c r="N172" s="125"/>
      <c r="O172" s="125"/>
      <c r="P172" s="125"/>
      <c r="Q172" s="125"/>
      <c r="R172" s="125"/>
      <c r="S172" s="125"/>
      <c r="T172" s="125"/>
      <c r="U172" s="125"/>
    </row>
    <row r="173" spans="1:21" s="126" customFormat="1" ht="18" customHeight="1" x14ac:dyDescent="0.3">
      <c r="A173" s="205"/>
      <c r="B173" s="510" t="s">
        <v>423</v>
      </c>
      <c r="C173" s="454"/>
      <c r="D173" s="453"/>
      <c r="E173" s="453"/>
      <c r="F173" s="453"/>
      <c r="G173" s="453"/>
      <c r="H173" s="460"/>
      <c r="I173" s="546">
        <v>1383284</v>
      </c>
      <c r="J173" s="215"/>
      <c r="K173" s="202"/>
      <c r="L173" s="125"/>
      <c r="M173" s="125"/>
      <c r="N173" s="125"/>
      <c r="O173" s="125"/>
      <c r="P173" s="125"/>
      <c r="Q173" s="125"/>
      <c r="R173" s="125"/>
      <c r="S173" s="125"/>
      <c r="T173" s="125"/>
      <c r="U173" s="125"/>
    </row>
    <row r="174" spans="1:21" s="126" customFormat="1" ht="18" customHeight="1" x14ac:dyDescent="0.3">
      <c r="A174" s="205"/>
      <c r="B174" s="510" t="s">
        <v>424</v>
      </c>
      <c r="C174" s="454"/>
      <c r="D174" s="453"/>
      <c r="E174" s="453"/>
      <c r="F174" s="453"/>
      <c r="G174" s="453"/>
      <c r="H174" s="460"/>
      <c r="I174" s="546">
        <v>1428039</v>
      </c>
      <c r="J174" s="215"/>
      <c r="K174" s="202"/>
      <c r="L174" s="125"/>
      <c r="M174" s="125"/>
      <c r="N174" s="125"/>
      <c r="O174" s="125"/>
      <c r="P174" s="125"/>
      <c r="Q174" s="125"/>
      <c r="R174" s="125"/>
      <c r="S174" s="125"/>
      <c r="T174" s="125"/>
      <c r="U174" s="125"/>
    </row>
    <row r="175" spans="1:21" s="126" customFormat="1" ht="18" customHeight="1" x14ac:dyDescent="0.3">
      <c r="A175" s="205"/>
      <c r="B175" s="510" t="s">
        <v>425</v>
      </c>
      <c r="C175" s="454"/>
      <c r="D175" s="453"/>
      <c r="E175" s="453"/>
      <c r="F175" s="453"/>
      <c r="G175" s="453"/>
      <c r="H175" s="460"/>
      <c r="I175" s="547">
        <v>58417</v>
      </c>
      <c r="J175" s="215"/>
      <c r="K175" s="202"/>
      <c r="L175" s="125"/>
      <c r="M175" s="125"/>
      <c r="N175" s="125"/>
      <c r="O175" s="125"/>
      <c r="P175" s="125"/>
      <c r="Q175" s="125"/>
      <c r="R175" s="125"/>
      <c r="S175" s="125"/>
      <c r="T175" s="125"/>
      <c r="U175" s="125"/>
    </row>
    <row r="176" spans="1:21" s="126" customFormat="1" ht="18" customHeight="1" x14ac:dyDescent="0.3">
      <c r="A176" s="205"/>
      <c r="B176" s="510" t="s">
        <v>426</v>
      </c>
      <c r="C176" s="454"/>
      <c r="D176" s="453"/>
      <c r="E176" s="453"/>
      <c r="F176" s="453"/>
      <c r="G176" s="453"/>
      <c r="H176" s="460"/>
      <c r="I176" s="547">
        <v>238100</v>
      </c>
      <c r="J176" s="215"/>
      <c r="K176" s="202"/>
      <c r="L176" s="125"/>
      <c r="M176" s="125"/>
      <c r="N176" s="125"/>
      <c r="O176" s="125"/>
      <c r="P176" s="125"/>
      <c r="Q176" s="125"/>
      <c r="R176" s="125"/>
      <c r="S176" s="125"/>
      <c r="T176" s="125"/>
      <c r="U176" s="125"/>
    </row>
    <row r="177" spans="1:21" s="126" customFormat="1" ht="18" customHeight="1" x14ac:dyDescent="0.3">
      <c r="A177" s="205"/>
      <c r="B177" s="510" t="s">
        <v>427</v>
      </c>
      <c r="C177" s="454"/>
      <c r="D177" s="453"/>
      <c r="E177" s="453"/>
      <c r="F177" s="453"/>
      <c r="G177" s="453"/>
      <c r="H177" s="460"/>
      <c r="I177" s="547"/>
      <c r="J177" s="215"/>
      <c r="K177" s="202"/>
      <c r="L177" s="125"/>
      <c r="M177" s="125"/>
      <c r="N177" s="125"/>
      <c r="O177" s="125"/>
      <c r="P177" s="125"/>
      <c r="Q177" s="125"/>
      <c r="R177" s="125"/>
      <c r="S177" s="125"/>
      <c r="T177" s="125"/>
      <c r="U177" s="125"/>
    </row>
    <row r="178" spans="1:21" s="126" customFormat="1" ht="18" customHeight="1" x14ac:dyDescent="0.3">
      <c r="A178" s="205"/>
      <c r="B178" s="510"/>
      <c r="C178" s="454"/>
      <c r="D178" s="453"/>
      <c r="E178" s="453"/>
      <c r="F178" s="453"/>
      <c r="G178" s="453"/>
      <c r="H178" s="460"/>
      <c r="I178" s="537"/>
      <c r="J178" s="215"/>
      <c r="K178" s="202"/>
      <c r="L178" s="125"/>
      <c r="M178" s="125"/>
      <c r="N178" s="125"/>
      <c r="O178" s="125"/>
      <c r="P178" s="125"/>
      <c r="Q178" s="125"/>
      <c r="R178" s="125"/>
      <c r="S178" s="125"/>
      <c r="T178" s="125"/>
      <c r="U178" s="125"/>
    </row>
    <row r="179" spans="1:21" s="126" customFormat="1" ht="18" customHeight="1" x14ac:dyDescent="0.3">
      <c r="A179" s="205"/>
      <c r="B179" s="511" t="s">
        <v>428</v>
      </c>
      <c r="C179" s="454"/>
      <c r="D179" s="453"/>
      <c r="E179" s="453"/>
      <c r="F179" s="453"/>
      <c r="G179" s="453"/>
      <c r="H179" s="460"/>
      <c r="I179" s="546"/>
      <c r="J179" s="215"/>
      <c r="K179" s="202"/>
      <c r="L179" s="125"/>
      <c r="M179" s="125"/>
      <c r="N179" s="125"/>
      <c r="O179" s="125"/>
      <c r="P179" s="125"/>
      <c r="Q179" s="125"/>
      <c r="R179" s="125"/>
      <c r="S179" s="125"/>
      <c r="T179" s="125"/>
      <c r="U179" s="125"/>
    </row>
    <row r="180" spans="1:21" s="126" customFormat="1" ht="28.95" customHeight="1" x14ac:dyDescent="0.3">
      <c r="A180" s="205"/>
      <c r="B180" s="510" t="s">
        <v>429</v>
      </c>
      <c r="C180" s="454"/>
      <c r="D180" s="453"/>
      <c r="E180" s="453"/>
      <c r="F180" s="453"/>
      <c r="G180" s="453"/>
      <c r="H180" s="460"/>
      <c r="I180" s="546">
        <v>-5964579</v>
      </c>
      <c r="J180" s="215"/>
      <c r="K180" s="202"/>
      <c r="L180" s="125"/>
      <c r="M180" s="125"/>
      <c r="N180" s="125"/>
      <c r="O180" s="125"/>
      <c r="P180" s="125"/>
      <c r="Q180" s="125"/>
      <c r="R180" s="125"/>
      <c r="S180" s="125"/>
      <c r="T180" s="125"/>
      <c r="U180" s="125"/>
    </row>
    <row r="181" spans="1:21" s="126" customFormat="1" ht="18" customHeight="1" x14ac:dyDescent="0.3">
      <c r="A181" s="205"/>
      <c r="B181" s="510" t="s">
        <v>430</v>
      </c>
      <c r="C181" s="454"/>
      <c r="D181" s="453"/>
      <c r="E181" s="453"/>
      <c r="F181" s="453"/>
      <c r="G181" s="453"/>
      <c r="H181" s="460"/>
      <c r="I181" s="537"/>
      <c r="J181" s="215"/>
      <c r="K181" s="202"/>
      <c r="L181" s="125"/>
      <c r="M181" s="125"/>
      <c r="N181" s="125"/>
      <c r="O181" s="125"/>
      <c r="P181" s="125"/>
      <c r="Q181" s="125"/>
      <c r="R181" s="125"/>
      <c r="S181" s="125"/>
      <c r="T181" s="125"/>
      <c r="U181" s="125"/>
    </row>
    <row r="182" spans="1:21" s="126" customFormat="1" ht="18" customHeight="1" x14ac:dyDescent="0.3">
      <c r="A182" s="205"/>
      <c r="B182" s="511" t="s">
        <v>431</v>
      </c>
      <c r="C182" s="454"/>
      <c r="D182" s="453"/>
      <c r="E182" s="453"/>
      <c r="F182" s="453"/>
      <c r="G182" s="453"/>
      <c r="H182" s="460"/>
      <c r="I182" s="545">
        <f>I170+I172+I180</f>
        <v>1595624</v>
      </c>
      <c r="J182" s="215"/>
      <c r="K182" s="202"/>
      <c r="L182" s="125"/>
      <c r="M182" s="125"/>
      <c r="N182" s="125"/>
      <c r="O182" s="125"/>
      <c r="P182" s="125"/>
      <c r="Q182" s="125"/>
      <c r="R182" s="125"/>
      <c r="S182" s="125"/>
      <c r="T182" s="125"/>
      <c r="U182" s="125"/>
    </row>
    <row r="183" spans="1:21" s="126" customFormat="1" ht="18" customHeight="1" x14ac:dyDescent="0.3">
      <c r="A183" s="205"/>
      <c r="B183" s="510" t="s">
        <v>432</v>
      </c>
      <c r="C183" s="454"/>
      <c r="D183" s="453"/>
      <c r="E183" s="453"/>
      <c r="F183" s="453"/>
      <c r="G183" s="453"/>
      <c r="H183" s="460"/>
      <c r="I183" s="537">
        <v>-67136</v>
      </c>
      <c r="J183" s="215"/>
      <c r="K183" s="202"/>
      <c r="L183" s="125"/>
      <c r="M183" s="125"/>
      <c r="N183" s="125"/>
      <c r="O183" s="125"/>
      <c r="P183" s="125"/>
      <c r="Q183" s="125"/>
      <c r="R183" s="125"/>
      <c r="S183" s="125"/>
      <c r="T183" s="125"/>
      <c r="U183" s="125"/>
    </row>
    <row r="184" spans="1:21" s="126" customFormat="1" ht="18" customHeight="1" x14ac:dyDescent="0.3">
      <c r="A184" s="205"/>
      <c r="B184" s="511" t="s">
        <v>433</v>
      </c>
      <c r="C184" s="454"/>
      <c r="D184" s="453"/>
      <c r="E184" s="453"/>
      <c r="F184" s="453"/>
      <c r="G184" s="453"/>
      <c r="H184" s="460"/>
      <c r="I184" s="545">
        <f>I182+I183</f>
        <v>1528488</v>
      </c>
      <c r="J184" s="215"/>
      <c r="K184" s="202"/>
      <c r="L184" s="125"/>
      <c r="M184" s="125"/>
      <c r="N184" s="125"/>
      <c r="O184" s="125"/>
      <c r="P184" s="125"/>
      <c r="Q184" s="125"/>
      <c r="R184" s="125"/>
      <c r="S184" s="125"/>
      <c r="T184" s="125"/>
      <c r="U184" s="125"/>
    </row>
    <row r="185" spans="1:21" s="126" customFormat="1" ht="18" customHeight="1" x14ac:dyDescent="0.3">
      <c r="A185" s="205"/>
      <c r="B185" s="510" t="s">
        <v>434</v>
      </c>
      <c r="C185" s="454"/>
      <c r="D185" s="453"/>
      <c r="E185" s="453"/>
      <c r="F185" s="453"/>
      <c r="G185" s="453"/>
      <c r="H185" s="460"/>
      <c r="I185" s="546">
        <v>-454176</v>
      </c>
      <c r="J185" s="215"/>
      <c r="K185" s="202"/>
      <c r="L185" s="125"/>
      <c r="M185" s="125"/>
      <c r="N185" s="125"/>
      <c r="O185" s="125"/>
      <c r="P185" s="125"/>
      <c r="Q185" s="125"/>
      <c r="R185" s="125"/>
      <c r="S185" s="125"/>
      <c r="T185" s="125"/>
      <c r="U185" s="125"/>
    </row>
    <row r="186" spans="1:21" s="126" customFormat="1" ht="18" customHeight="1" thickBot="1" x14ac:dyDescent="0.35">
      <c r="A186" s="205"/>
      <c r="B186" s="512" t="s">
        <v>435</v>
      </c>
      <c r="C186" s="494"/>
      <c r="D186" s="493"/>
      <c r="E186" s="493"/>
      <c r="F186" s="493"/>
      <c r="G186" s="493"/>
      <c r="H186" s="536"/>
      <c r="I186" s="548">
        <f>I184+I185</f>
        <v>1074312</v>
      </c>
      <c r="J186" s="215"/>
      <c r="K186" s="202"/>
      <c r="L186" s="125"/>
      <c r="M186" s="125"/>
      <c r="N186" s="125"/>
      <c r="O186" s="125"/>
      <c r="P186" s="125"/>
      <c r="Q186" s="125"/>
      <c r="R186" s="125"/>
      <c r="S186" s="125"/>
      <c r="T186" s="125"/>
      <c r="U186" s="125"/>
    </row>
    <row r="187" spans="1:21" s="126" customFormat="1" ht="13.5" customHeight="1" x14ac:dyDescent="0.3">
      <c r="A187" s="205"/>
      <c r="B187" s="180"/>
      <c r="C187" s="219"/>
      <c r="D187" s="219"/>
      <c r="E187" s="219"/>
      <c r="F187" s="219"/>
      <c r="G187" s="219"/>
      <c r="H187" s="219"/>
      <c r="I187" s="156"/>
      <c r="J187" s="215"/>
      <c r="K187" s="202"/>
      <c r="L187" s="125"/>
      <c r="M187" s="125"/>
      <c r="N187" s="125"/>
      <c r="O187" s="125"/>
      <c r="P187" s="125"/>
      <c r="Q187" s="125"/>
      <c r="R187" s="125"/>
      <c r="S187" s="125"/>
      <c r="T187" s="125"/>
      <c r="U187" s="125"/>
    </row>
    <row r="188" spans="1:21" s="126" customFormat="1" ht="13.5" customHeight="1" x14ac:dyDescent="0.3">
      <c r="A188" s="205"/>
      <c r="B188" s="134"/>
      <c r="C188" s="134"/>
      <c r="D188" s="134"/>
      <c r="E188" s="210"/>
      <c r="F188" s="210"/>
      <c r="G188" s="210"/>
      <c r="H188" s="122"/>
      <c r="I188" s="210"/>
      <c r="J188" s="215"/>
      <c r="K188" s="202"/>
      <c r="L188" s="125"/>
      <c r="M188" s="125"/>
      <c r="N188" s="125"/>
      <c r="O188" s="125"/>
      <c r="P188" s="125"/>
      <c r="Q188" s="125"/>
      <c r="R188" s="125"/>
      <c r="S188" s="125"/>
      <c r="T188" s="125"/>
      <c r="U188" s="125"/>
    </row>
    <row r="189" spans="1:21" s="126" customFormat="1" ht="13.5" customHeight="1" thickBot="1" x14ac:dyDescent="0.35">
      <c r="A189" s="205"/>
      <c r="B189" s="140"/>
      <c r="C189" s="140"/>
      <c r="D189" s="140"/>
      <c r="E189" s="210"/>
      <c r="F189" s="210"/>
      <c r="G189" s="210"/>
      <c r="H189" s="122"/>
      <c r="I189" s="210"/>
      <c r="J189" s="215"/>
      <c r="K189" s="202"/>
      <c r="L189" s="125"/>
      <c r="M189" s="125"/>
      <c r="N189" s="125"/>
      <c r="O189" s="125"/>
      <c r="P189" s="125"/>
      <c r="Q189" s="125"/>
      <c r="R189" s="125"/>
      <c r="S189" s="125"/>
      <c r="T189" s="125"/>
      <c r="U189" s="125"/>
    </row>
    <row r="190" spans="1:21" ht="18" customHeight="1" thickBot="1" x14ac:dyDescent="0.35">
      <c r="B190" s="212" t="s">
        <v>16</v>
      </c>
      <c r="H190" s="141"/>
      <c r="I190" s="149" t="s">
        <v>218</v>
      </c>
      <c r="J190" s="213"/>
      <c r="L190" s="125"/>
      <c r="M190" s="125"/>
      <c r="N190" s="125"/>
      <c r="O190" s="125"/>
      <c r="P190" s="125"/>
      <c r="Q190" s="125"/>
      <c r="R190" s="125"/>
      <c r="S190" s="125"/>
      <c r="T190" s="125"/>
      <c r="U190" s="125"/>
    </row>
    <row r="191" spans="1:21" s="126" customFormat="1" ht="18.600000000000001" customHeight="1" thickBot="1" x14ac:dyDescent="0.35">
      <c r="A191" s="204"/>
      <c r="B191" s="914" t="s">
        <v>329</v>
      </c>
      <c r="C191" s="939">
        <v>2024</v>
      </c>
      <c r="D191" s="940"/>
      <c r="E191" s="940"/>
      <c r="F191" s="940"/>
      <c r="G191" s="940"/>
      <c r="H191" s="940"/>
      <c r="I191" s="941"/>
      <c r="J191" s="214"/>
      <c r="K191" s="202"/>
      <c r="L191" s="125"/>
      <c r="M191" s="125"/>
      <c r="N191" s="125"/>
      <c r="O191" s="125"/>
      <c r="P191" s="125"/>
      <c r="Q191" s="125"/>
      <c r="R191" s="125"/>
      <c r="S191" s="125"/>
      <c r="T191" s="125"/>
      <c r="U191" s="125"/>
    </row>
    <row r="192" spans="1:21" s="126" customFormat="1" ht="18" customHeight="1" thickBot="1" x14ac:dyDescent="0.35">
      <c r="A192" s="124"/>
      <c r="B192" s="915"/>
      <c r="C192" s="889" t="s">
        <v>101</v>
      </c>
      <c r="D192" s="889" t="s">
        <v>102</v>
      </c>
      <c r="E192" s="943" t="s">
        <v>103</v>
      </c>
      <c r="F192" s="944"/>
      <c r="G192" s="846" t="s">
        <v>104</v>
      </c>
      <c r="H192" s="846" t="s">
        <v>105</v>
      </c>
      <c r="I192" s="945" t="s">
        <v>93</v>
      </c>
      <c r="J192" s="214"/>
      <c r="K192" s="938"/>
      <c r="L192" s="973"/>
      <c r="M192" s="125"/>
      <c r="N192" s="125"/>
      <c r="O192" s="125"/>
      <c r="P192" s="125"/>
      <c r="Q192" s="125"/>
      <c r="R192" s="125"/>
      <c r="S192" s="125"/>
      <c r="T192" s="125"/>
      <c r="U192" s="125"/>
    </row>
    <row r="193" spans="1:21" s="126" customFormat="1" ht="19.95" customHeight="1" thickBot="1" x14ac:dyDescent="0.35">
      <c r="A193" s="124"/>
      <c r="B193" s="915"/>
      <c r="C193" s="895"/>
      <c r="D193" s="942"/>
      <c r="E193" s="252" t="s">
        <v>409</v>
      </c>
      <c r="F193" s="251" t="s">
        <v>180</v>
      </c>
      <c r="G193" s="847"/>
      <c r="H193" s="847"/>
      <c r="I193" s="946"/>
      <c r="J193" s="214"/>
      <c r="K193" s="938"/>
      <c r="L193" s="125"/>
      <c r="M193" s="125"/>
      <c r="N193" s="125"/>
      <c r="O193" s="125"/>
      <c r="P193" s="125"/>
      <c r="Q193" s="125"/>
      <c r="R193" s="125"/>
      <c r="S193" s="125"/>
      <c r="T193" s="125"/>
      <c r="U193" s="125"/>
    </row>
    <row r="194" spans="1:21" s="126" customFormat="1" ht="18" customHeight="1" x14ac:dyDescent="0.3">
      <c r="A194" s="205"/>
      <c r="B194" s="557" t="s">
        <v>410</v>
      </c>
      <c r="C194" s="558">
        <v>283615.81208</v>
      </c>
      <c r="D194" s="558">
        <v>45993.088799999998</v>
      </c>
      <c r="E194" s="558">
        <v>245238.83219570003</v>
      </c>
      <c r="F194" s="559">
        <v>3258173.0563142998</v>
      </c>
      <c r="G194" s="558">
        <v>228658.74444000001</v>
      </c>
      <c r="H194" s="560">
        <v>463991.83381000004</v>
      </c>
      <c r="I194" s="561">
        <f>SUM(C194:H194)</f>
        <v>4525671.3676399998</v>
      </c>
      <c r="J194" s="215"/>
      <c r="K194" s="216"/>
      <c r="L194" s="125"/>
      <c r="M194" s="125"/>
      <c r="N194" s="125"/>
      <c r="O194" s="125"/>
      <c r="P194" s="125"/>
      <c r="Q194" s="125"/>
      <c r="R194" s="125"/>
      <c r="S194" s="125"/>
      <c r="T194" s="125"/>
      <c r="U194" s="125"/>
    </row>
    <row r="195" spans="1:21" s="126" customFormat="1" ht="18" customHeight="1" x14ac:dyDescent="0.3">
      <c r="A195" s="205"/>
      <c r="B195" s="510" t="s">
        <v>437</v>
      </c>
      <c r="C195" s="506"/>
      <c r="D195" s="506"/>
      <c r="E195" s="506"/>
      <c r="F195" s="508"/>
      <c r="G195" s="506"/>
      <c r="H195" s="528"/>
      <c r="I195" s="537">
        <f t="shared" ref="I195:I204" si="29">SUM(C195:H195)</f>
        <v>0</v>
      </c>
      <c r="J195" s="215"/>
      <c r="K195" s="216"/>
      <c r="L195" s="125"/>
      <c r="M195" s="125"/>
      <c r="N195" s="125"/>
      <c r="O195" s="125"/>
      <c r="P195" s="125"/>
      <c r="Q195" s="125"/>
      <c r="R195" s="125"/>
      <c r="S195" s="125"/>
      <c r="T195" s="125"/>
      <c r="U195" s="125"/>
    </row>
    <row r="196" spans="1:21" s="126" customFormat="1" ht="18" customHeight="1" x14ac:dyDescent="0.25">
      <c r="A196" s="205"/>
      <c r="B196" s="510" t="s">
        <v>412</v>
      </c>
      <c r="C196" s="513">
        <v>-92983.345849999998</v>
      </c>
      <c r="D196" s="513">
        <v>-3209.1125899999997</v>
      </c>
      <c r="E196" s="513">
        <v>-51686.284218800007</v>
      </c>
      <c r="F196" s="514">
        <v>-686689.20462119998</v>
      </c>
      <c r="G196" s="513"/>
      <c r="H196" s="529">
        <v>-10423.753909999999</v>
      </c>
      <c r="I196" s="537">
        <f t="shared" si="29"/>
        <v>-844991.70118999993</v>
      </c>
      <c r="J196" s="215"/>
      <c r="K196" s="216"/>
      <c r="L196" s="125"/>
      <c r="M196" s="125"/>
      <c r="N196" s="125"/>
      <c r="O196" s="125"/>
      <c r="P196" s="125"/>
      <c r="Q196" s="125"/>
      <c r="R196" s="125"/>
      <c r="S196" s="125"/>
      <c r="T196" s="125"/>
      <c r="U196" s="125"/>
    </row>
    <row r="197" spans="1:21" s="126" customFormat="1" ht="18" customHeight="1" x14ac:dyDescent="0.25">
      <c r="A197" s="205"/>
      <c r="B197" s="517" t="s">
        <v>413</v>
      </c>
      <c r="C197" s="518">
        <v>-149714.24875</v>
      </c>
      <c r="D197" s="518">
        <v>-30402.51051</v>
      </c>
      <c r="E197" s="518">
        <v>-11718.116238500001</v>
      </c>
      <c r="F197" s="519">
        <v>-155683.54431150001</v>
      </c>
      <c r="G197" s="518"/>
      <c r="H197" s="530">
        <v>-155739.02007</v>
      </c>
      <c r="I197" s="538">
        <f t="shared" si="29"/>
        <v>-503257.43987999996</v>
      </c>
      <c r="J197" s="215"/>
      <c r="K197" s="202"/>
      <c r="L197" s="125"/>
      <c r="M197" s="125"/>
      <c r="N197" s="125"/>
      <c r="O197" s="125"/>
      <c r="P197" s="125"/>
      <c r="Q197" s="125"/>
      <c r="R197" s="125"/>
      <c r="S197" s="125"/>
      <c r="T197" s="125"/>
      <c r="U197" s="125"/>
    </row>
    <row r="198" spans="1:21" s="122" customFormat="1" ht="18" customHeight="1" x14ac:dyDescent="0.25">
      <c r="A198" s="206"/>
      <c r="B198" s="539" t="s">
        <v>414</v>
      </c>
      <c r="C198" s="521">
        <f t="shared" ref="C198:H198" si="30">SUM(C194:C197)</f>
        <v>40918.217480000021</v>
      </c>
      <c r="D198" s="521">
        <f t="shared" si="30"/>
        <v>12381.465700000001</v>
      </c>
      <c r="E198" s="521">
        <f t="shared" si="30"/>
        <v>181834.43173840002</v>
      </c>
      <c r="F198" s="522">
        <f t="shared" si="30"/>
        <v>2415800.3073815997</v>
      </c>
      <c r="G198" s="521">
        <f t="shared" si="30"/>
        <v>228658.74444000001</v>
      </c>
      <c r="H198" s="531">
        <f t="shared" si="30"/>
        <v>297829.05983000004</v>
      </c>
      <c r="I198" s="540">
        <f t="shared" si="29"/>
        <v>3177422.2265699999</v>
      </c>
      <c r="J198" s="215"/>
      <c r="K198" s="217"/>
      <c r="L198" s="125"/>
      <c r="M198" s="125"/>
      <c r="N198" s="125"/>
      <c r="O198" s="125"/>
      <c r="P198" s="125"/>
      <c r="Q198" s="125"/>
      <c r="R198" s="125"/>
      <c r="S198" s="125"/>
      <c r="T198" s="125"/>
      <c r="U198" s="125"/>
    </row>
    <row r="199" spans="1:21" s="126" customFormat="1" ht="18" customHeight="1" x14ac:dyDescent="0.25">
      <c r="A199" s="205"/>
      <c r="B199" s="523" t="s">
        <v>415</v>
      </c>
      <c r="C199" s="524">
        <v>-4902.1307100000004</v>
      </c>
      <c r="D199" s="524">
        <v>3130.85698</v>
      </c>
      <c r="E199" s="524">
        <v>26819.949538200002</v>
      </c>
      <c r="F199" s="525">
        <v>356322.18672180001</v>
      </c>
      <c r="G199" s="524">
        <v>40125.482360000002</v>
      </c>
      <c r="H199" s="532">
        <v>-43399.438770000001</v>
      </c>
      <c r="I199" s="541">
        <f t="shared" si="29"/>
        <v>378096.90612000006</v>
      </c>
      <c r="J199" s="215"/>
      <c r="K199" s="202"/>
      <c r="L199" s="125"/>
      <c r="M199" s="125"/>
      <c r="N199" s="125"/>
      <c r="O199" s="125"/>
      <c r="P199" s="125"/>
      <c r="Q199" s="125"/>
      <c r="R199" s="125"/>
      <c r="S199" s="125"/>
      <c r="T199" s="125"/>
      <c r="U199" s="125"/>
    </row>
    <row r="200" spans="1:21" s="122" customFormat="1" ht="18" customHeight="1" x14ac:dyDescent="0.25">
      <c r="A200" s="206"/>
      <c r="B200" s="539" t="s">
        <v>416</v>
      </c>
      <c r="C200" s="521">
        <f t="shared" ref="C200:H200" si="31">SUM(C198+C199)</f>
        <v>36016.086770000024</v>
      </c>
      <c r="D200" s="521">
        <f t="shared" si="31"/>
        <v>15512.322680000001</v>
      </c>
      <c r="E200" s="521">
        <f t="shared" si="31"/>
        <v>208654.3812766</v>
      </c>
      <c r="F200" s="522">
        <f t="shared" si="31"/>
        <v>2772122.4941033996</v>
      </c>
      <c r="G200" s="521">
        <f t="shared" si="31"/>
        <v>268784.2268</v>
      </c>
      <c r="H200" s="531">
        <f t="shared" si="31"/>
        <v>254429.62106000003</v>
      </c>
      <c r="I200" s="540">
        <f t="shared" si="29"/>
        <v>3555519.1326899994</v>
      </c>
      <c r="J200" s="215"/>
      <c r="K200" s="217"/>
      <c r="L200" s="125"/>
      <c r="M200" s="125"/>
      <c r="N200" s="125"/>
      <c r="O200" s="125"/>
      <c r="P200" s="125"/>
      <c r="Q200" s="125"/>
      <c r="R200" s="125"/>
      <c r="S200" s="125"/>
      <c r="T200" s="125"/>
      <c r="U200" s="125"/>
    </row>
    <row r="201" spans="1:21" s="126" customFormat="1" ht="18" customHeight="1" x14ac:dyDescent="0.3">
      <c r="A201" s="205"/>
      <c r="B201" s="520"/>
      <c r="C201" s="526"/>
      <c r="D201" s="526"/>
      <c r="E201" s="526"/>
      <c r="F201" s="527"/>
      <c r="G201" s="526"/>
      <c r="H201" s="533"/>
      <c r="I201" s="542">
        <f t="shared" si="29"/>
        <v>0</v>
      </c>
      <c r="J201" s="215"/>
      <c r="K201" s="202"/>
      <c r="L201" s="125"/>
      <c r="M201" s="125"/>
      <c r="N201" s="125"/>
      <c r="O201" s="125"/>
      <c r="P201" s="125"/>
      <c r="Q201" s="125"/>
      <c r="R201" s="125"/>
      <c r="S201" s="125"/>
      <c r="T201" s="125"/>
      <c r="U201" s="125"/>
    </row>
    <row r="202" spans="1:21" s="126" customFormat="1" ht="18" customHeight="1" x14ac:dyDescent="0.3">
      <c r="A202" s="205"/>
      <c r="B202" s="511" t="s">
        <v>417</v>
      </c>
      <c r="C202" s="507"/>
      <c r="D202" s="507"/>
      <c r="E202" s="507"/>
      <c r="F202" s="509"/>
      <c r="G202" s="507"/>
      <c r="H202" s="534"/>
      <c r="I202" s="537">
        <f t="shared" si="29"/>
        <v>0</v>
      </c>
      <c r="J202" s="215"/>
      <c r="K202" s="124"/>
      <c r="L202" s="125"/>
      <c r="M202" s="125"/>
      <c r="N202" s="125"/>
      <c r="O202" s="125"/>
      <c r="P202" s="125"/>
      <c r="Q202" s="125"/>
      <c r="R202" s="125"/>
      <c r="S202" s="125"/>
      <c r="T202" s="125"/>
      <c r="U202" s="125"/>
    </row>
    <row r="203" spans="1:21" s="126" customFormat="1" ht="18" customHeight="1" x14ac:dyDescent="0.25">
      <c r="A203" s="205"/>
      <c r="B203" s="510" t="s">
        <v>418</v>
      </c>
      <c r="C203" s="515">
        <v>-19241.4928</v>
      </c>
      <c r="D203" s="515">
        <v>-5123.9720900000002</v>
      </c>
      <c r="E203" s="515">
        <v>-174646.3641062</v>
      </c>
      <c r="F203" s="516">
        <v>-2183730.4824037999</v>
      </c>
      <c r="G203" s="515">
        <v>-324944.18251000001</v>
      </c>
      <c r="H203" s="535">
        <v>-129995.5768</v>
      </c>
      <c r="I203" s="543">
        <f t="shared" si="29"/>
        <v>-2837682.0707100001</v>
      </c>
      <c r="J203" s="215"/>
      <c r="K203" s="202"/>
      <c r="L203" s="125"/>
      <c r="M203" s="125"/>
      <c r="N203" s="125"/>
      <c r="O203" s="125"/>
      <c r="P203" s="125"/>
      <c r="Q203" s="125"/>
      <c r="R203" s="125"/>
      <c r="S203" s="125"/>
      <c r="T203" s="125"/>
      <c r="U203" s="125"/>
    </row>
    <row r="204" spans="1:21" s="126" customFormat="1" ht="18" customHeight="1" x14ac:dyDescent="0.25">
      <c r="A204" s="205"/>
      <c r="B204" s="510" t="s">
        <v>419</v>
      </c>
      <c r="C204" s="515">
        <v>29382.8632</v>
      </c>
      <c r="D204" s="515">
        <v>4075.8226</v>
      </c>
      <c r="E204" s="515"/>
      <c r="F204" s="516">
        <v>-164428.90635</v>
      </c>
      <c r="G204" s="515">
        <v>-17619.40004</v>
      </c>
      <c r="H204" s="535">
        <v>-3949.9117099999899</v>
      </c>
      <c r="I204" s="543">
        <f t="shared" si="29"/>
        <v>-152539.53229999999</v>
      </c>
      <c r="J204" s="215"/>
      <c r="K204" s="202"/>
      <c r="L204" s="125"/>
      <c r="M204" s="125"/>
      <c r="N204" s="125"/>
      <c r="O204" s="125"/>
      <c r="P204" s="125"/>
      <c r="Q204" s="125"/>
      <c r="R204" s="125"/>
      <c r="S204" s="125"/>
      <c r="T204" s="125"/>
      <c r="U204" s="125"/>
    </row>
    <row r="205" spans="1:21" s="126" customFormat="1" ht="18" customHeight="1" x14ac:dyDescent="0.25">
      <c r="A205" s="205"/>
      <c r="B205" s="517" t="s">
        <v>420</v>
      </c>
      <c r="C205" s="549"/>
      <c r="D205" s="549"/>
      <c r="E205" s="549"/>
      <c r="F205" s="550"/>
      <c r="G205" s="549"/>
      <c r="H205" s="551"/>
      <c r="I205" s="552">
        <f>SUM(C205:H205)</f>
        <v>0</v>
      </c>
      <c r="J205" s="215"/>
      <c r="K205" s="202"/>
      <c r="L205" s="125"/>
      <c r="M205" s="125"/>
      <c r="N205" s="125"/>
      <c r="O205" s="125"/>
      <c r="P205" s="125"/>
      <c r="Q205" s="125"/>
      <c r="R205" s="125"/>
      <c r="S205" s="125"/>
      <c r="T205" s="125"/>
      <c r="U205" s="125"/>
    </row>
    <row r="206" spans="1:21" s="122" customFormat="1" ht="18" customHeight="1" x14ac:dyDescent="0.25">
      <c r="A206" s="206"/>
      <c r="B206" s="562" t="s">
        <v>421</v>
      </c>
      <c r="C206" s="608">
        <f t="shared" ref="C206:H206" si="32">SUM(C200:C205)</f>
        <v>46157.457170000023</v>
      </c>
      <c r="D206" s="608">
        <f t="shared" si="32"/>
        <v>14464.173190000001</v>
      </c>
      <c r="E206" s="608">
        <f t="shared" si="32"/>
        <v>34008.017170400009</v>
      </c>
      <c r="F206" s="609">
        <f t="shared" si="32"/>
        <v>423963.10534959967</v>
      </c>
      <c r="G206" s="608">
        <f t="shared" si="32"/>
        <v>-73779.355750000017</v>
      </c>
      <c r="H206" s="610">
        <f t="shared" si="32"/>
        <v>120484.13255000005</v>
      </c>
      <c r="I206" s="611">
        <f>+I200+I203+I204+I205</f>
        <v>565297.52967999934</v>
      </c>
      <c r="J206" s="215"/>
      <c r="K206" s="218"/>
      <c r="L206" s="132"/>
      <c r="M206" s="132"/>
      <c r="N206" s="132"/>
      <c r="O206" s="132"/>
      <c r="P206" s="132"/>
      <c r="Q206" s="132"/>
      <c r="R206" s="132"/>
      <c r="S206" s="132"/>
      <c r="T206" s="132"/>
      <c r="U206" s="132"/>
    </row>
    <row r="207" spans="1:21" s="126" customFormat="1" ht="18" customHeight="1" x14ac:dyDescent="0.3">
      <c r="A207" s="205"/>
      <c r="B207" s="553"/>
      <c r="C207" s="455"/>
      <c r="D207" s="457"/>
      <c r="E207" s="457"/>
      <c r="F207" s="457"/>
      <c r="G207" s="457"/>
      <c r="H207" s="459"/>
      <c r="I207" s="544"/>
      <c r="J207" s="215"/>
      <c r="K207" s="202"/>
      <c r="L207" s="125"/>
      <c r="M207" s="125"/>
      <c r="N207" s="125"/>
      <c r="O207" s="125"/>
      <c r="P207" s="125"/>
      <c r="Q207" s="125"/>
      <c r="R207" s="125"/>
      <c r="S207" s="125"/>
      <c r="T207" s="125"/>
      <c r="U207" s="125"/>
    </row>
    <row r="208" spans="1:21" s="126" customFormat="1" ht="18" customHeight="1" x14ac:dyDescent="0.3">
      <c r="A208" s="205"/>
      <c r="B208" s="511" t="s">
        <v>422</v>
      </c>
      <c r="C208" s="454"/>
      <c r="D208" s="453"/>
      <c r="E208" s="453"/>
      <c r="F208" s="453"/>
      <c r="G208" s="453"/>
      <c r="H208" s="460"/>
      <c r="I208" s="545">
        <f>SUM(I209:I213)</f>
        <v>1239143.4460966778</v>
      </c>
      <c r="J208" s="215"/>
      <c r="K208" s="202"/>
      <c r="L208" s="125"/>
      <c r="M208" s="125"/>
      <c r="N208" s="125"/>
      <c r="O208" s="125"/>
      <c r="P208" s="125"/>
      <c r="Q208" s="125"/>
      <c r="R208" s="125"/>
      <c r="S208" s="125"/>
      <c r="T208" s="125"/>
      <c r="U208" s="125"/>
    </row>
    <row r="209" spans="1:21" s="126" customFormat="1" ht="18" customHeight="1" x14ac:dyDescent="0.3">
      <c r="A209" s="205"/>
      <c r="B209" s="510" t="s">
        <v>423</v>
      </c>
      <c r="C209" s="454"/>
      <c r="D209" s="453"/>
      <c r="E209" s="453"/>
      <c r="F209" s="453"/>
      <c r="G209" s="453"/>
      <c r="H209" s="460"/>
      <c r="I209" s="546">
        <v>336402.47567000001</v>
      </c>
      <c r="J209" s="215"/>
      <c r="K209" s="202"/>
      <c r="L209" s="125"/>
      <c r="M209" s="125"/>
      <c r="N209" s="125"/>
      <c r="O209" s="125"/>
      <c r="P209" s="125"/>
      <c r="Q209" s="125"/>
      <c r="R209" s="125"/>
      <c r="S209" s="125"/>
      <c r="T209" s="125"/>
      <c r="U209" s="125"/>
    </row>
    <row r="210" spans="1:21" s="126" customFormat="1" ht="18" customHeight="1" x14ac:dyDescent="0.3">
      <c r="A210" s="205"/>
      <c r="B210" s="510" t="s">
        <v>424</v>
      </c>
      <c r="C210" s="454"/>
      <c r="D210" s="453"/>
      <c r="E210" s="453"/>
      <c r="F210" s="453"/>
      <c r="G210" s="453"/>
      <c r="H210" s="460"/>
      <c r="I210" s="546">
        <v>891066.90327667783</v>
      </c>
      <c r="J210" s="215"/>
      <c r="K210" s="202"/>
      <c r="L210" s="125"/>
      <c r="M210" s="125"/>
      <c r="N210" s="125"/>
      <c r="O210" s="125"/>
      <c r="P210" s="125"/>
      <c r="Q210" s="125"/>
      <c r="R210" s="125"/>
      <c r="S210" s="125"/>
      <c r="T210" s="125"/>
      <c r="U210" s="125"/>
    </row>
    <row r="211" spans="1:21" s="126" customFormat="1" ht="18" customHeight="1" x14ac:dyDescent="0.3">
      <c r="A211" s="205"/>
      <c r="B211" s="510" t="s">
        <v>425</v>
      </c>
      <c r="C211" s="454"/>
      <c r="D211" s="453"/>
      <c r="E211" s="453"/>
      <c r="F211" s="453"/>
      <c r="G211" s="453"/>
      <c r="H211" s="460"/>
      <c r="I211" s="547"/>
      <c r="J211" s="215"/>
      <c r="K211" s="202"/>
      <c r="L211" s="125"/>
      <c r="M211" s="125"/>
      <c r="N211" s="125"/>
      <c r="O211" s="125"/>
      <c r="P211" s="125"/>
      <c r="Q211" s="125"/>
      <c r="R211" s="125"/>
      <c r="S211" s="125"/>
      <c r="T211" s="125"/>
      <c r="U211" s="125"/>
    </row>
    <row r="212" spans="1:21" s="126" customFormat="1" ht="18" customHeight="1" x14ac:dyDescent="0.3">
      <c r="A212" s="205"/>
      <c r="B212" s="510" t="s">
        <v>426</v>
      </c>
      <c r="C212" s="454"/>
      <c r="D212" s="453"/>
      <c r="E212" s="453"/>
      <c r="F212" s="453"/>
      <c r="G212" s="453"/>
      <c r="H212" s="460"/>
      <c r="I212" s="547"/>
      <c r="J212" s="215"/>
      <c r="K212" s="202"/>
      <c r="L212" s="125"/>
      <c r="M212" s="125"/>
      <c r="N212" s="125"/>
      <c r="O212" s="125"/>
      <c r="P212" s="125"/>
      <c r="Q212" s="125"/>
      <c r="R212" s="125"/>
      <c r="S212" s="125"/>
      <c r="T212" s="125"/>
      <c r="U212" s="125"/>
    </row>
    <row r="213" spans="1:21" s="126" customFormat="1" ht="18" customHeight="1" x14ac:dyDescent="0.3">
      <c r="A213" s="205"/>
      <c r="B213" s="510" t="s">
        <v>427</v>
      </c>
      <c r="C213" s="454"/>
      <c r="D213" s="453"/>
      <c r="E213" s="453"/>
      <c r="F213" s="453"/>
      <c r="G213" s="453"/>
      <c r="H213" s="460"/>
      <c r="I213" s="547">
        <v>11674.067150000001</v>
      </c>
      <c r="J213" s="215"/>
      <c r="K213" s="202"/>
      <c r="L213" s="125"/>
      <c r="M213" s="125"/>
      <c r="N213" s="125"/>
      <c r="O213" s="125"/>
      <c r="P213" s="125"/>
      <c r="Q213" s="125"/>
      <c r="R213" s="125"/>
      <c r="S213" s="125"/>
      <c r="T213" s="125"/>
      <c r="U213" s="125"/>
    </row>
    <row r="214" spans="1:21" s="126" customFormat="1" ht="18" customHeight="1" x14ac:dyDescent="0.3">
      <c r="A214" s="205"/>
      <c r="B214" s="510"/>
      <c r="C214" s="454"/>
      <c r="D214" s="453"/>
      <c r="E214" s="453"/>
      <c r="F214" s="453"/>
      <c r="G214" s="453"/>
      <c r="H214" s="460"/>
      <c r="I214" s="537"/>
      <c r="J214" s="215"/>
      <c r="K214" s="202"/>
      <c r="L214" s="125"/>
      <c r="M214" s="125"/>
      <c r="N214" s="125"/>
      <c r="O214" s="125"/>
      <c r="P214" s="125"/>
      <c r="Q214" s="125"/>
      <c r="R214" s="125"/>
      <c r="S214" s="125"/>
      <c r="T214" s="125"/>
      <c r="U214" s="125"/>
    </row>
    <row r="215" spans="1:21" s="126" customFormat="1" ht="18" customHeight="1" x14ac:dyDescent="0.3">
      <c r="A215" s="205"/>
      <c r="B215" s="511" t="s">
        <v>428</v>
      </c>
      <c r="C215" s="454"/>
      <c r="D215" s="453"/>
      <c r="E215" s="453"/>
      <c r="F215" s="453"/>
      <c r="G215" s="453"/>
      <c r="H215" s="460"/>
      <c r="I215" s="546"/>
      <c r="J215" s="215"/>
      <c r="K215" s="202"/>
      <c r="L215" s="125"/>
      <c r="M215" s="125"/>
      <c r="N215" s="125"/>
      <c r="O215" s="125"/>
      <c r="P215" s="125"/>
      <c r="Q215" s="125"/>
      <c r="R215" s="125"/>
      <c r="S215" s="125"/>
      <c r="T215" s="125"/>
      <c r="U215" s="125"/>
    </row>
    <row r="216" spans="1:21" s="126" customFormat="1" ht="29.4" customHeight="1" x14ac:dyDescent="0.3">
      <c r="A216" s="205"/>
      <c r="B216" s="510" t="s">
        <v>429</v>
      </c>
      <c r="C216" s="454"/>
      <c r="D216" s="453"/>
      <c r="E216" s="453"/>
      <c r="F216" s="453"/>
      <c r="G216" s="453"/>
      <c r="H216" s="460"/>
      <c r="I216" s="546">
        <v>-1590309</v>
      </c>
      <c r="J216" s="215"/>
      <c r="K216" s="202"/>
      <c r="L216" s="125"/>
      <c r="M216" s="125"/>
      <c r="N216" s="125"/>
      <c r="O216" s="125"/>
      <c r="P216" s="125"/>
      <c r="Q216" s="125"/>
      <c r="R216" s="125"/>
      <c r="S216" s="125"/>
      <c r="T216" s="125"/>
      <c r="U216" s="125"/>
    </row>
    <row r="217" spans="1:21" s="126" customFormat="1" ht="18" customHeight="1" x14ac:dyDescent="0.3">
      <c r="A217" s="205"/>
      <c r="B217" s="510" t="s">
        <v>430</v>
      </c>
      <c r="C217" s="454"/>
      <c r="D217" s="453"/>
      <c r="E217" s="453"/>
      <c r="F217" s="453"/>
      <c r="G217" s="453"/>
      <c r="H217" s="460"/>
      <c r="I217" s="537"/>
      <c r="J217" s="215"/>
      <c r="K217" s="202"/>
      <c r="L217" s="125"/>
      <c r="M217" s="125"/>
      <c r="N217" s="125"/>
      <c r="O217" s="125"/>
      <c r="P217" s="125"/>
      <c r="Q217" s="125"/>
      <c r="R217" s="125"/>
      <c r="S217" s="125"/>
      <c r="T217" s="125"/>
      <c r="U217" s="125"/>
    </row>
    <row r="218" spans="1:21" s="126" customFormat="1" ht="18" customHeight="1" x14ac:dyDescent="0.3">
      <c r="A218" s="205"/>
      <c r="B218" s="511" t="s">
        <v>431</v>
      </c>
      <c r="C218" s="454"/>
      <c r="D218" s="453"/>
      <c r="E218" s="453"/>
      <c r="F218" s="453"/>
      <c r="G218" s="453"/>
      <c r="H218" s="460"/>
      <c r="I218" s="545">
        <f>+I206+I208+I216</f>
        <v>214131.97577667702</v>
      </c>
      <c r="J218" s="215"/>
      <c r="K218" s="202"/>
      <c r="L218" s="125"/>
      <c r="M218" s="125"/>
      <c r="N218" s="125"/>
      <c r="O218" s="125"/>
      <c r="P218" s="125"/>
      <c r="Q218" s="125"/>
      <c r="R218" s="125"/>
      <c r="S218" s="125"/>
      <c r="T218" s="125"/>
      <c r="U218" s="125"/>
    </row>
    <row r="219" spans="1:21" s="126" customFormat="1" ht="18" customHeight="1" x14ac:dyDescent="0.3">
      <c r="A219" s="205"/>
      <c r="B219" s="510" t="s">
        <v>432</v>
      </c>
      <c r="C219" s="454"/>
      <c r="D219" s="453"/>
      <c r="E219" s="453"/>
      <c r="F219" s="453"/>
      <c r="G219" s="453"/>
      <c r="H219" s="460"/>
      <c r="I219" s="537">
        <v>-43538</v>
      </c>
      <c r="J219" s="215"/>
      <c r="K219" s="202"/>
      <c r="L219" s="125"/>
      <c r="M219" s="125"/>
      <c r="N219" s="125"/>
      <c r="O219" s="125"/>
      <c r="P219" s="125"/>
      <c r="Q219" s="125"/>
      <c r="R219" s="125"/>
      <c r="S219" s="125"/>
      <c r="T219" s="125"/>
      <c r="U219" s="125"/>
    </row>
    <row r="220" spans="1:21" s="126" customFormat="1" ht="18" customHeight="1" x14ac:dyDescent="0.3">
      <c r="A220" s="205"/>
      <c r="B220" s="511" t="s">
        <v>433</v>
      </c>
      <c r="C220" s="454"/>
      <c r="D220" s="453"/>
      <c r="E220" s="453"/>
      <c r="F220" s="453"/>
      <c r="G220" s="453"/>
      <c r="H220" s="460"/>
      <c r="I220" s="545">
        <f>I218+I219</f>
        <v>170593.97577667702</v>
      </c>
      <c r="J220" s="215"/>
      <c r="K220" s="202"/>
      <c r="L220" s="125"/>
      <c r="M220" s="125"/>
      <c r="N220" s="125"/>
      <c r="O220" s="125"/>
      <c r="P220" s="125"/>
      <c r="Q220" s="125"/>
      <c r="R220" s="125"/>
      <c r="S220" s="125"/>
      <c r="T220" s="125"/>
      <c r="U220" s="125"/>
    </row>
    <row r="221" spans="1:21" s="126" customFormat="1" ht="18" customHeight="1" x14ac:dyDescent="0.3">
      <c r="A221" s="205"/>
      <c r="B221" s="510" t="s">
        <v>434</v>
      </c>
      <c r="C221" s="454"/>
      <c r="D221" s="453"/>
      <c r="E221" s="453"/>
      <c r="F221" s="453"/>
      <c r="G221" s="453"/>
      <c r="H221" s="460"/>
      <c r="I221" s="546">
        <v>-51268.176743671756</v>
      </c>
      <c r="J221" s="215"/>
      <c r="K221" s="202"/>
      <c r="L221" s="125"/>
      <c r="M221" s="125"/>
      <c r="N221" s="125"/>
      <c r="O221" s="125"/>
      <c r="P221" s="125"/>
      <c r="Q221" s="125"/>
      <c r="R221" s="125"/>
      <c r="S221" s="125"/>
      <c r="T221" s="125"/>
      <c r="U221" s="125"/>
    </row>
    <row r="222" spans="1:21" s="126" customFormat="1" ht="18" customHeight="1" thickBot="1" x14ac:dyDescent="0.35">
      <c r="A222" s="205"/>
      <c r="B222" s="512" t="s">
        <v>435</v>
      </c>
      <c r="C222" s="494"/>
      <c r="D222" s="493"/>
      <c r="E222" s="493"/>
      <c r="F222" s="493"/>
      <c r="G222" s="493"/>
      <c r="H222" s="536"/>
      <c r="I222" s="548">
        <f>+I220+I221</f>
        <v>119325.79903300526</v>
      </c>
      <c r="J222" s="215"/>
      <c r="K222" s="202"/>
      <c r="L222" s="125"/>
      <c r="M222" s="125"/>
      <c r="N222" s="125"/>
      <c r="O222" s="125"/>
      <c r="P222" s="125"/>
      <c r="Q222" s="125"/>
      <c r="R222" s="125"/>
      <c r="S222" s="125"/>
      <c r="T222" s="125"/>
      <c r="U222" s="125"/>
    </row>
    <row r="223" spans="1:21" s="126" customFormat="1" ht="13.5" customHeight="1" x14ac:dyDescent="0.3">
      <c r="A223" s="205"/>
      <c r="B223"/>
      <c r="C223"/>
      <c r="D223"/>
      <c r="E223"/>
      <c r="F223"/>
      <c r="G223"/>
      <c r="H223"/>
      <c r="I223"/>
      <c r="J223" s="215"/>
      <c r="K223" s="202"/>
      <c r="L223" s="125"/>
      <c r="M223" s="125"/>
      <c r="N223" s="125"/>
      <c r="O223" s="125"/>
      <c r="P223" s="125"/>
      <c r="Q223" s="125"/>
      <c r="R223" s="125"/>
      <c r="S223" s="125"/>
      <c r="T223" s="125"/>
      <c r="U223" s="125"/>
    </row>
    <row r="224" spans="1:21" s="126" customFormat="1" ht="13.5" customHeight="1" x14ac:dyDescent="0.3">
      <c r="A224" s="205"/>
      <c r="B224" s="209"/>
      <c r="C224" s="210"/>
      <c r="D224" s="210"/>
      <c r="E224" s="210"/>
      <c r="F224" s="210"/>
      <c r="G224" s="210"/>
      <c r="H224" s="210"/>
      <c r="I224" s="210"/>
      <c r="J224" s="215"/>
      <c r="K224" s="202"/>
      <c r="L224" s="125"/>
      <c r="M224" s="125"/>
      <c r="N224" s="125"/>
      <c r="O224" s="125"/>
      <c r="P224" s="125"/>
      <c r="Q224" s="125"/>
      <c r="R224" s="125"/>
      <c r="S224" s="125"/>
      <c r="T224" s="125"/>
      <c r="U224" s="125"/>
    </row>
    <row r="225" spans="1:21" ht="13.5" customHeight="1" x14ac:dyDescent="0.3">
      <c r="A225" s="205"/>
      <c r="B225" s="134"/>
      <c r="C225" s="134"/>
      <c r="D225" s="134"/>
      <c r="E225" s="192"/>
      <c r="F225" s="192"/>
      <c r="G225" s="192"/>
      <c r="H225" s="192"/>
      <c r="I225" s="192"/>
      <c r="J225" s="192"/>
      <c r="L225" s="125"/>
      <c r="M225" s="125"/>
      <c r="N225" s="125"/>
      <c r="O225" s="125"/>
      <c r="P225" s="125"/>
      <c r="Q225" s="125"/>
      <c r="R225" s="125"/>
      <c r="S225" s="125"/>
      <c r="T225" s="125"/>
      <c r="U225" s="125"/>
    </row>
    <row r="226" spans="1:21" ht="13.5" customHeight="1" thickBot="1" x14ac:dyDescent="0.35">
      <c r="A226" s="205"/>
      <c r="B226" s="140"/>
      <c r="C226" s="140"/>
      <c r="D226" s="140"/>
      <c r="E226" s="192"/>
      <c r="F226" s="192"/>
      <c r="G226" s="192"/>
      <c r="H226" s="192"/>
      <c r="I226" s="192"/>
      <c r="J226" s="192"/>
      <c r="L226" s="125"/>
      <c r="M226" s="125"/>
      <c r="N226" s="125"/>
      <c r="O226" s="125"/>
      <c r="P226" s="125"/>
      <c r="Q226" s="125"/>
      <c r="R226" s="125"/>
      <c r="S226" s="125"/>
      <c r="T226" s="125"/>
      <c r="U226" s="125"/>
    </row>
    <row r="227" spans="1:21" ht="18.600000000000001" customHeight="1" thickBot="1" x14ac:dyDescent="0.35">
      <c r="B227" s="212" t="s">
        <v>18</v>
      </c>
      <c r="I227" s="149" t="s">
        <v>218</v>
      </c>
      <c r="L227" s="125"/>
      <c r="M227" s="125"/>
      <c r="N227" s="125"/>
      <c r="O227" s="125"/>
      <c r="P227" s="125"/>
      <c r="Q227" s="125"/>
      <c r="R227" s="125"/>
      <c r="S227" s="125"/>
      <c r="T227" s="125"/>
      <c r="U227" s="125"/>
    </row>
    <row r="228" spans="1:21" s="126" customFormat="1" ht="16.95" customHeight="1" thickBot="1" x14ac:dyDescent="0.35">
      <c r="A228" s="204"/>
      <c r="B228" s="914" t="s">
        <v>329</v>
      </c>
      <c r="C228" s="939">
        <v>2024</v>
      </c>
      <c r="D228" s="940"/>
      <c r="E228" s="940"/>
      <c r="F228" s="940"/>
      <c r="G228" s="940"/>
      <c r="H228" s="940"/>
      <c r="I228" s="941"/>
      <c r="J228" s="191"/>
      <c r="K228" s="202"/>
      <c r="L228" s="973"/>
      <c r="M228" s="125"/>
      <c r="N228" s="125"/>
      <c r="O228" s="125"/>
      <c r="P228" s="125"/>
      <c r="Q228" s="125"/>
      <c r="R228" s="125"/>
      <c r="S228" s="125"/>
      <c r="T228" s="125"/>
      <c r="U228" s="125"/>
    </row>
    <row r="229" spans="1:21" s="126" customFormat="1" ht="17.399999999999999" customHeight="1" thickBot="1" x14ac:dyDescent="0.35">
      <c r="A229" s="124"/>
      <c r="B229" s="915"/>
      <c r="C229" s="889" t="s">
        <v>101</v>
      </c>
      <c r="D229" s="889" t="s">
        <v>102</v>
      </c>
      <c r="E229" s="943" t="s">
        <v>103</v>
      </c>
      <c r="F229" s="944"/>
      <c r="G229" s="846" t="s">
        <v>104</v>
      </c>
      <c r="H229" s="846" t="s">
        <v>105</v>
      </c>
      <c r="I229" s="945" t="s">
        <v>93</v>
      </c>
      <c r="J229" s="191"/>
      <c r="K229" s="938"/>
      <c r="L229" s="125"/>
      <c r="M229" s="125"/>
      <c r="N229" s="125"/>
      <c r="O229" s="125"/>
      <c r="P229" s="125"/>
      <c r="Q229" s="125"/>
      <c r="R229" s="125"/>
      <c r="S229" s="125"/>
      <c r="T229" s="125"/>
      <c r="U229" s="125"/>
    </row>
    <row r="230" spans="1:21" s="126" customFormat="1" ht="17.399999999999999" customHeight="1" thickBot="1" x14ac:dyDescent="0.35">
      <c r="A230" s="124"/>
      <c r="B230" s="915"/>
      <c r="C230" s="895"/>
      <c r="D230" s="942"/>
      <c r="E230" s="252" t="s">
        <v>409</v>
      </c>
      <c r="F230" s="251" t="s">
        <v>180</v>
      </c>
      <c r="G230" s="847"/>
      <c r="H230" s="847"/>
      <c r="I230" s="946"/>
      <c r="J230" s="191"/>
      <c r="K230" s="938"/>
      <c r="L230" s="125"/>
      <c r="M230" s="125"/>
      <c r="N230" s="125"/>
      <c r="O230" s="125"/>
      <c r="P230" s="125"/>
      <c r="Q230" s="125"/>
      <c r="R230" s="125"/>
      <c r="S230" s="125"/>
      <c r="T230" s="125"/>
      <c r="U230" s="125"/>
    </row>
    <row r="231" spans="1:21" s="126" customFormat="1" ht="18" customHeight="1" x14ac:dyDescent="0.3">
      <c r="A231" s="205"/>
      <c r="B231" s="557" t="s">
        <v>410</v>
      </c>
      <c r="C231" s="558">
        <v>3646891</v>
      </c>
      <c r="D231" s="558">
        <v>1047897</v>
      </c>
      <c r="E231" s="558">
        <v>141090</v>
      </c>
      <c r="F231" s="559">
        <v>4561894</v>
      </c>
      <c r="G231" s="558">
        <v>948595</v>
      </c>
      <c r="H231" s="560">
        <v>1523813</v>
      </c>
      <c r="I231" s="561">
        <f>SUM(C231:H231)</f>
        <v>11870180</v>
      </c>
      <c r="J231" s="221"/>
      <c r="K231" s="216"/>
      <c r="L231" s="125"/>
      <c r="M231" s="125"/>
      <c r="N231" s="125"/>
      <c r="O231" s="125"/>
      <c r="P231" s="125"/>
      <c r="Q231" s="125"/>
      <c r="R231" s="125"/>
      <c r="S231" s="125"/>
      <c r="T231" s="125"/>
      <c r="U231" s="125"/>
    </row>
    <row r="232" spans="1:21" s="126" customFormat="1" ht="18" customHeight="1" x14ac:dyDescent="0.3">
      <c r="A232" s="205"/>
      <c r="B232" s="510" t="s">
        <v>411</v>
      </c>
      <c r="C232" s="506"/>
      <c r="D232" s="506"/>
      <c r="E232" s="506"/>
      <c r="F232" s="508"/>
      <c r="G232" s="506"/>
      <c r="H232" s="528"/>
      <c r="I232" s="537">
        <f t="shared" ref="I232:I242" si="33">SUM(C232:H232)</f>
        <v>0</v>
      </c>
      <c r="J232" s="222"/>
      <c r="K232" s="216"/>
      <c r="L232" s="125"/>
      <c r="M232" s="125"/>
      <c r="N232" s="125"/>
      <c r="O232" s="125"/>
      <c r="P232" s="125"/>
      <c r="Q232" s="125"/>
      <c r="R232" s="125"/>
      <c r="S232" s="125"/>
      <c r="T232" s="125"/>
      <c r="U232" s="125"/>
    </row>
    <row r="233" spans="1:21" s="126" customFormat="1" ht="18" customHeight="1" x14ac:dyDescent="0.25">
      <c r="A233" s="205"/>
      <c r="B233" s="510" t="s">
        <v>412</v>
      </c>
      <c r="C233" s="513">
        <v>-628403.06420999998</v>
      </c>
      <c r="D233" s="513">
        <v>-11557.07797</v>
      </c>
      <c r="E233" s="513"/>
      <c r="F233" s="514">
        <v>-875156.63537999999</v>
      </c>
      <c r="G233" s="513"/>
      <c r="H233" s="529">
        <v>-96026.449290000004</v>
      </c>
      <c r="I233" s="537">
        <f>SUM(C233:H233)</f>
        <v>-1611143.2268499997</v>
      </c>
      <c r="J233" s="221"/>
      <c r="K233" s="216"/>
      <c r="L233" s="125"/>
      <c r="M233" s="125"/>
      <c r="N233" s="125"/>
      <c r="O233" s="125"/>
      <c r="P233" s="125"/>
      <c r="Q233" s="125"/>
      <c r="R233" s="125"/>
      <c r="S233" s="125"/>
      <c r="T233" s="125"/>
      <c r="U233" s="125"/>
    </row>
    <row r="234" spans="1:21" s="126" customFormat="1" ht="18" customHeight="1" x14ac:dyDescent="0.25">
      <c r="A234" s="205"/>
      <c r="B234" s="517" t="s">
        <v>413</v>
      </c>
      <c r="C234" s="518">
        <v>-2510240.0839988901</v>
      </c>
      <c r="D234" s="518">
        <v>-833263.21625828196</v>
      </c>
      <c r="E234" s="518">
        <v>-35132.372964117501</v>
      </c>
      <c r="F234" s="519">
        <v>-260790.09045979998</v>
      </c>
      <c r="G234" s="518">
        <v>-148486.87545891901</v>
      </c>
      <c r="H234" s="530">
        <v>-1115629.6452440501</v>
      </c>
      <c r="I234" s="538">
        <f t="shared" si="33"/>
        <v>-4903542.2843840588</v>
      </c>
      <c r="J234" s="221"/>
      <c r="K234" s="202"/>
      <c r="L234" s="125"/>
      <c r="M234" s="125"/>
      <c r="N234" s="125"/>
      <c r="O234" s="125"/>
      <c r="P234" s="125"/>
      <c r="Q234" s="125"/>
      <c r="R234" s="125"/>
      <c r="S234" s="125"/>
      <c r="T234" s="125"/>
      <c r="U234" s="125"/>
    </row>
    <row r="235" spans="1:21" s="122" customFormat="1" ht="18" customHeight="1" x14ac:dyDescent="0.25">
      <c r="A235" s="206"/>
      <c r="B235" s="539" t="s">
        <v>414</v>
      </c>
      <c r="C235" s="521">
        <f t="shared" ref="C235:H235" si="34">SUM(C231:C234)</f>
        <v>508247.85179110989</v>
      </c>
      <c r="D235" s="521">
        <f t="shared" si="34"/>
        <v>203076.70577171806</v>
      </c>
      <c r="E235" s="521">
        <f t="shared" si="34"/>
        <v>105957.6270358825</v>
      </c>
      <c r="F235" s="522">
        <f t="shared" si="34"/>
        <v>3425947.2741602003</v>
      </c>
      <c r="G235" s="521">
        <f t="shared" si="34"/>
        <v>800108.12454108102</v>
      </c>
      <c r="H235" s="531">
        <f t="shared" si="34"/>
        <v>312156.90546595003</v>
      </c>
      <c r="I235" s="540">
        <f t="shared" si="33"/>
        <v>5355494.4887659429</v>
      </c>
      <c r="J235" s="223"/>
      <c r="K235" s="217"/>
      <c r="L235" s="125"/>
      <c r="M235" s="125"/>
      <c r="N235" s="125"/>
      <c r="O235" s="125"/>
      <c r="P235" s="125"/>
      <c r="Q235" s="125"/>
      <c r="R235" s="125"/>
      <c r="S235" s="125"/>
      <c r="T235" s="125"/>
      <c r="U235" s="125"/>
    </row>
    <row r="236" spans="1:21" s="126" customFormat="1" ht="18" customHeight="1" x14ac:dyDescent="0.25">
      <c r="A236" s="205"/>
      <c r="B236" s="523" t="s">
        <v>415</v>
      </c>
      <c r="C236" s="524">
        <v>-20794.58326031256</v>
      </c>
      <c r="D236" s="524">
        <v>-9269.3396956254073</v>
      </c>
      <c r="E236" s="524">
        <v>18392.938047927775</v>
      </c>
      <c r="F236" s="525">
        <v>594705.39688299701</v>
      </c>
      <c r="G236" s="524">
        <v>16302.792221249081</v>
      </c>
      <c r="H236" s="532">
        <v>-3475.758822808988</v>
      </c>
      <c r="I236" s="541">
        <f t="shared" si="33"/>
        <v>595861.44537342689</v>
      </c>
      <c r="J236" s="211"/>
      <c r="K236" s="202"/>
      <c r="L236" s="125"/>
      <c r="M236" s="125"/>
      <c r="N236" s="125"/>
      <c r="O236" s="125"/>
      <c r="P236" s="125"/>
      <c r="Q236" s="125"/>
      <c r="R236" s="125"/>
      <c r="S236" s="125"/>
      <c r="T236" s="125"/>
      <c r="U236" s="125"/>
    </row>
    <row r="237" spans="1:21" s="122" customFormat="1" ht="18" customHeight="1" x14ac:dyDescent="0.25">
      <c r="A237" s="206"/>
      <c r="B237" s="539" t="s">
        <v>416</v>
      </c>
      <c r="C237" s="521">
        <f t="shared" ref="C237:H237" si="35">+C235+C236</f>
        <v>487453.26853079733</v>
      </c>
      <c r="D237" s="521">
        <f t="shared" si="35"/>
        <v>193807.36607609264</v>
      </c>
      <c r="E237" s="521">
        <f t="shared" si="35"/>
        <v>124350.56508381027</v>
      </c>
      <c r="F237" s="522">
        <f t="shared" si="35"/>
        <v>4020652.6710431972</v>
      </c>
      <c r="G237" s="521">
        <f t="shared" si="35"/>
        <v>816410.9167623301</v>
      </c>
      <c r="H237" s="531">
        <f t="shared" si="35"/>
        <v>308681.14664314105</v>
      </c>
      <c r="I237" s="540">
        <f t="shared" si="33"/>
        <v>5951355.9341393691</v>
      </c>
      <c r="J237" s="223"/>
      <c r="K237" s="217"/>
      <c r="L237" s="125"/>
      <c r="M237" s="125"/>
      <c r="N237" s="125"/>
      <c r="O237" s="125"/>
      <c r="P237" s="125"/>
      <c r="Q237" s="125"/>
      <c r="R237" s="125"/>
      <c r="S237" s="125"/>
      <c r="T237" s="125"/>
      <c r="U237" s="125"/>
    </row>
    <row r="238" spans="1:21" s="126" customFormat="1" ht="18" customHeight="1" x14ac:dyDescent="0.3">
      <c r="A238" s="205"/>
      <c r="B238" s="520"/>
      <c r="C238" s="526"/>
      <c r="D238" s="526"/>
      <c r="E238" s="526"/>
      <c r="F238" s="527"/>
      <c r="G238" s="526"/>
      <c r="H238" s="533"/>
      <c r="I238" s="542">
        <f t="shared" si="33"/>
        <v>0</v>
      </c>
      <c r="J238" s="215"/>
      <c r="K238" s="202"/>
      <c r="L238" s="125"/>
      <c r="M238" s="125"/>
      <c r="N238" s="125"/>
      <c r="O238" s="125"/>
      <c r="P238" s="125"/>
      <c r="Q238" s="125"/>
      <c r="R238" s="125"/>
      <c r="S238" s="125"/>
      <c r="T238" s="125"/>
      <c r="U238" s="125"/>
    </row>
    <row r="239" spans="1:21" s="126" customFormat="1" ht="18" customHeight="1" x14ac:dyDescent="0.3">
      <c r="A239" s="205"/>
      <c r="B239" s="511" t="s">
        <v>417</v>
      </c>
      <c r="C239" s="507"/>
      <c r="D239" s="507"/>
      <c r="E239" s="507"/>
      <c r="F239" s="509"/>
      <c r="G239" s="507"/>
      <c r="H239" s="534"/>
      <c r="I239" s="537">
        <f>SUM(C239:H239)</f>
        <v>0</v>
      </c>
      <c r="J239" s="215"/>
      <c r="K239" s="124"/>
      <c r="L239" s="125"/>
      <c r="M239" s="125"/>
      <c r="N239" s="125"/>
      <c r="O239" s="125"/>
      <c r="P239" s="125"/>
      <c r="Q239" s="125"/>
      <c r="R239" s="125"/>
      <c r="S239" s="125"/>
      <c r="T239" s="125"/>
      <c r="U239" s="125"/>
    </row>
    <row r="240" spans="1:21" s="126" customFormat="1" ht="18" customHeight="1" x14ac:dyDescent="0.25">
      <c r="A240" s="205"/>
      <c r="B240" s="510" t="s">
        <v>418</v>
      </c>
      <c r="C240" s="515">
        <v>-178891.94419278787</v>
      </c>
      <c r="D240" s="515">
        <v>-59696.527826728183</v>
      </c>
      <c r="E240" s="515">
        <v>-59034.399581280413</v>
      </c>
      <c r="F240" s="516">
        <v>-1908777.8257947308</v>
      </c>
      <c r="G240" s="515">
        <v>-447938.33237407589</v>
      </c>
      <c r="H240" s="535">
        <v>-69621.311586160475</v>
      </c>
      <c r="I240" s="543">
        <f>SUM(C240:H240)</f>
        <v>-2723960.3413557638</v>
      </c>
      <c r="J240" s="224"/>
      <c r="K240" s="202"/>
      <c r="L240" s="125"/>
      <c r="M240" s="125"/>
      <c r="N240" s="125"/>
      <c r="O240" s="125"/>
      <c r="P240" s="125"/>
      <c r="Q240" s="125"/>
      <c r="R240" s="125"/>
      <c r="S240" s="125"/>
      <c r="T240" s="125"/>
      <c r="U240" s="125"/>
    </row>
    <row r="241" spans="1:21" s="126" customFormat="1" ht="18" customHeight="1" x14ac:dyDescent="0.25">
      <c r="A241" s="205"/>
      <c r="B241" s="510" t="s">
        <v>419</v>
      </c>
      <c r="C241" s="515">
        <v>113244.91251384326</v>
      </c>
      <c r="D241" s="515">
        <v>157419.33120708229</v>
      </c>
      <c r="E241" s="515">
        <v>-19462.871209242225</v>
      </c>
      <c r="F241" s="516">
        <v>-629281.50243216497</v>
      </c>
      <c r="G241" s="515">
        <v>-131951.39311159085</v>
      </c>
      <c r="H241" s="535">
        <v>36253.321420934109</v>
      </c>
      <c r="I241" s="543">
        <f t="shared" si="33"/>
        <v>-473778.20161113847</v>
      </c>
      <c r="J241" s="221"/>
      <c r="K241" s="202"/>
      <c r="L241" s="125"/>
      <c r="M241" s="125"/>
      <c r="N241" s="125"/>
      <c r="O241" s="125"/>
      <c r="P241" s="125"/>
      <c r="Q241" s="125"/>
      <c r="R241" s="125"/>
      <c r="S241" s="125"/>
      <c r="T241" s="125"/>
      <c r="U241" s="125"/>
    </row>
    <row r="242" spans="1:21" s="126" customFormat="1" ht="18" customHeight="1" x14ac:dyDescent="0.25">
      <c r="A242" s="205"/>
      <c r="B242" s="517" t="s">
        <v>420</v>
      </c>
      <c r="C242" s="549">
        <v>-238485.18771421796</v>
      </c>
      <c r="D242" s="549">
        <v>-94819.727475342414</v>
      </c>
      <c r="E242" s="549">
        <v>-60838.176233313978</v>
      </c>
      <c r="F242" s="550">
        <v>-1967093.399286187</v>
      </c>
      <c r="G242" s="549">
        <v>-399426.82366832829</v>
      </c>
      <c r="H242" s="551">
        <v>-151021.41262261014</v>
      </c>
      <c r="I242" s="552">
        <f t="shared" si="33"/>
        <v>-2911684.7269999995</v>
      </c>
      <c r="J242" s="222"/>
      <c r="K242" s="202"/>
      <c r="L242" s="125"/>
      <c r="M242" s="125"/>
      <c r="N242" s="125"/>
      <c r="O242" s="125"/>
      <c r="P242" s="125"/>
      <c r="Q242" s="125"/>
      <c r="R242" s="125"/>
      <c r="S242" s="125"/>
      <c r="T242" s="125"/>
      <c r="U242" s="125"/>
    </row>
    <row r="243" spans="1:21" s="122" customFormat="1" ht="18" customHeight="1" x14ac:dyDescent="0.25">
      <c r="A243" s="206"/>
      <c r="B243" s="562" t="s">
        <v>421</v>
      </c>
      <c r="C243" s="608">
        <f t="shared" ref="C243:H243" si="36">SUM(C237:C242)</f>
        <v>183321.04913763478</v>
      </c>
      <c r="D243" s="608">
        <f t="shared" si="36"/>
        <v>196710.44198110438</v>
      </c>
      <c r="E243" s="608">
        <f t="shared" si="36"/>
        <v>-14984.881940026346</v>
      </c>
      <c r="F243" s="609">
        <f t="shared" si="36"/>
        <v>-484500.05646988563</v>
      </c>
      <c r="G243" s="608">
        <f t="shared" si="36"/>
        <v>-162905.63239166493</v>
      </c>
      <c r="H243" s="610">
        <f t="shared" si="36"/>
        <v>124291.74385530452</v>
      </c>
      <c r="I243" s="611">
        <f>SUM(C243:H243)</f>
        <v>-158067.3358275333</v>
      </c>
      <c r="J243" s="227"/>
      <c r="K243" s="218"/>
      <c r="L243" s="132"/>
      <c r="M243" s="132"/>
      <c r="N243" s="132"/>
      <c r="O243" s="132"/>
      <c r="P243" s="132"/>
      <c r="Q243" s="132"/>
      <c r="R243" s="132"/>
      <c r="S243" s="132"/>
      <c r="T243" s="132"/>
      <c r="U243" s="132"/>
    </row>
    <row r="244" spans="1:21" s="126" customFormat="1" ht="18" customHeight="1" x14ac:dyDescent="0.3">
      <c r="A244" s="205"/>
      <c r="B244" s="553"/>
      <c r="C244" s="455"/>
      <c r="D244" s="457"/>
      <c r="E244" s="457"/>
      <c r="F244" s="457"/>
      <c r="G244" s="457"/>
      <c r="H244" s="459"/>
      <c r="I244" s="544"/>
      <c r="J244" s="215"/>
      <c r="K244" s="202"/>
      <c r="L244" s="125"/>
      <c r="M244" s="125"/>
      <c r="N244" s="125"/>
      <c r="O244" s="125"/>
      <c r="P244" s="125"/>
      <c r="Q244" s="125"/>
      <c r="R244" s="125"/>
      <c r="S244" s="125"/>
      <c r="T244" s="125"/>
      <c r="U244" s="125"/>
    </row>
    <row r="245" spans="1:21" s="126" customFormat="1" ht="18" customHeight="1" x14ac:dyDescent="0.3">
      <c r="A245" s="205"/>
      <c r="B245" s="511" t="s">
        <v>422</v>
      </c>
      <c r="C245" s="454"/>
      <c r="D245" s="453"/>
      <c r="E245" s="453"/>
      <c r="F245" s="453"/>
      <c r="G245" s="453"/>
      <c r="H245" s="460"/>
      <c r="I245" s="545">
        <f>SUM(I246:I250)</f>
        <v>2342075.1364700003</v>
      </c>
      <c r="J245" s="215"/>
      <c r="K245" s="202"/>
      <c r="L245" s="125"/>
      <c r="M245" s="125"/>
      <c r="N245" s="125"/>
      <c r="O245" s="125"/>
      <c r="P245" s="125"/>
      <c r="Q245" s="125"/>
      <c r="R245" s="125"/>
      <c r="S245" s="125"/>
      <c r="T245" s="125"/>
      <c r="U245" s="125"/>
    </row>
    <row r="246" spans="1:21" s="126" customFormat="1" ht="18" customHeight="1" x14ac:dyDescent="0.3">
      <c r="A246" s="205"/>
      <c r="B246" s="510" t="s">
        <v>423</v>
      </c>
      <c r="C246" s="454"/>
      <c r="D246" s="453"/>
      <c r="E246" s="453"/>
      <c r="F246" s="453"/>
      <c r="G246" s="453"/>
      <c r="H246" s="460"/>
      <c r="I246" s="546"/>
      <c r="J246" s="215"/>
      <c r="K246" s="202"/>
      <c r="L246" s="125"/>
      <c r="M246" s="125"/>
      <c r="N246" s="125"/>
      <c r="O246" s="125"/>
      <c r="P246" s="125"/>
      <c r="Q246" s="125"/>
      <c r="R246" s="125"/>
      <c r="S246" s="125"/>
      <c r="T246" s="125"/>
      <c r="U246" s="125"/>
    </row>
    <row r="247" spans="1:21" s="126" customFormat="1" ht="18" customHeight="1" x14ac:dyDescent="0.3">
      <c r="A247" s="205"/>
      <c r="B247" s="510" t="s">
        <v>424</v>
      </c>
      <c r="C247" s="454"/>
      <c r="D247" s="453"/>
      <c r="E247" s="453"/>
      <c r="F247" s="453"/>
      <c r="G247" s="453"/>
      <c r="H247" s="460"/>
      <c r="I247" s="546">
        <v>2207504.13632</v>
      </c>
      <c r="J247" s="215"/>
      <c r="K247" s="202"/>
      <c r="L247" s="125"/>
      <c r="M247" s="125"/>
      <c r="N247" s="125"/>
      <c r="O247" s="125"/>
      <c r="P247" s="125"/>
      <c r="Q247" s="125"/>
      <c r="R247" s="125"/>
      <c r="S247" s="125"/>
      <c r="T247" s="125"/>
      <c r="U247" s="125"/>
    </row>
    <row r="248" spans="1:21" s="126" customFormat="1" ht="18" customHeight="1" x14ac:dyDescent="0.3">
      <c r="A248" s="205"/>
      <c r="B248" s="510" t="s">
        <v>425</v>
      </c>
      <c r="C248" s="454"/>
      <c r="D248" s="453"/>
      <c r="E248" s="453"/>
      <c r="F248" s="453"/>
      <c r="G248" s="453"/>
      <c r="H248" s="460"/>
      <c r="I248" s="547"/>
      <c r="J248" s="215"/>
      <c r="K248" s="202"/>
      <c r="L248" s="125"/>
      <c r="M248" s="125"/>
      <c r="N248" s="125"/>
      <c r="O248" s="125"/>
      <c r="P248" s="125"/>
      <c r="Q248" s="125"/>
      <c r="R248" s="125"/>
      <c r="S248" s="125"/>
      <c r="T248" s="125"/>
      <c r="U248" s="125"/>
    </row>
    <row r="249" spans="1:21" s="126" customFormat="1" ht="18" customHeight="1" x14ac:dyDescent="0.3">
      <c r="A249" s="205"/>
      <c r="B249" s="510" t="s">
        <v>426</v>
      </c>
      <c r="C249" s="454"/>
      <c r="D249" s="453"/>
      <c r="E249" s="453"/>
      <c r="F249" s="453"/>
      <c r="G249" s="453"/>
      <c r="H249" s="460"/>
      <c r="I249" s="547"/>
      <c r="J249" s="215"/>
      <c r="K249" s="202"/>
      <c r="L249" s="125"/>
      <c r="M249" s="125"/>
      <c r="N249" s="125"/>
      <c r="O249" s="125"/>
      <c r="P249" s="125"/>
      <c r="Q249" s="125"/>
      <c r="R249" s="125"/>
      <c r="S249" s="125"/>
      <c r="T249" s="125"/>
      <c r="U249" s="125"/>
    </row>
    <row r="250" spans="1:21" s="126" customFormat="1" ht="18" customHeight="1" x14ac:dyDescent="0.3">
      <c r="A250" s="205"/>
      <c r="B250" s="510" t="s">
        <v>427</v>
      </c>
      <c r="C250" s="454"/>
      <c r="D250" s="453"/>
      <c r="E250" s="453"/>
      <c r="F250" s="453"/>
      <c r="G250" s="453"/>
      <c r="H250" s="460"/>
      <c r="I250" s="547">
        <v>134571.00014999998</v>
      </c>
      <c r="J250" s="215"/>
      <c r="K250" s="202"/>
      <c r="L250" s="125"/>
      <c r="M250" s="125"/>
      <c r="N250" s="125"/>
      <c r="O250" s="125"/>
      <c r="P250" s="125"/>
      <c r="Q250" s="125"/>
      <c r="R250" s="125"/>
      <c r="S250" s="125"/>
      <c r="T250" s="125"/>
      <c r="U250" s="125"/>
    </row>
    <row r="251" spans="1:21" s="126" customFormat="1" ht="18" customHeight="1" x14ac:dyDescent="0.3">
      <c r="A251" s="205"/>
      <c r="B251" s="510"/>
      <c r="C251" s="454"/>
      <c r="D251" s="453"/>
      <c r="E251" s="453"/>
      <c r="F251" s="453"/>
      <c r="G251" s="453"/>
      <c r="H251" s="460"/>
      <c r="I251" s="537"/>
      <c r="J251" s="215"/>
      <c r="K251" s="202"/>
      <c r="L251" s="125"/>
      <c r="M251" s="125"/>
      <c r="N251" s="125"/>
      <c r="O251" s="125"/>
      <c r="P251" s="125"/>
      <c r="Q251" s="125"/>
      <c r="R251" s="125"/>
      <c r="S251" s="125"/>
      <c r="T251" s="125"/>
      <c r="U251" s="125"/>
    </row>
    <row r="252" spans="1:21" s="126" customFormat="1" ht="18" customHeight="1" x14ac:dyDescent="0.3">
      <c r="A252" s="205"/>
      <c r="B252" s="511" t="s">
        <v>428</v>
      </c>
      <c r="C252" s="454"/>
      <c r="D252" s="453"/>
      <c r="E252" s="453"/>
      <c r="F252" s="453"/>
      <c r="G252" s="453"/>
      <c r="H252" s="460"/>
      <c r="I252" s="546"/>
      <c r="J252" s="215"/>
      <c r="K252" s="202"/>
      <c r="L252" s="125"/>
      <c r="M252" s="125"/>
      <c r="N252" s="125"/>
      <c r="O252" s="125"/>
      <c r="P252" s="125"/>
      <c r="Q252" s="125"/>
      <c r="R252" s="125"/>
      <c r="S252" s="125"/>
      <c r="T252" s="125"/>
      <c r="U252" s="125"/>
    </row>
    <row r="253" spans="1:21" s="126" customFormat="1" ht="31.2" customHeight="1" x14ac:dyDescent="0.3">
      <c r="A253" s="205"/>
      <c r="B253" s="510" t="s">
        <v>429</v>
      </c>
      <c r="C253" s="454"/>
      <c r="D253" s="453"/>
      <c r="E253" s="453"/>
      <c r="F253" s="453"/>
      <c r="G253" s="453"/>
      <c r="H253" s="460"/>
      <c r="I253" s="546">
        <v>-59635.293079999996</v>
      </c>
      <c r="J253" s="215"/>
      <c r="K253" s="202"/>
      <c r="L253" s="125"/>
      <c r="M253" s="125"/>
      <c r="N253" s="125"/>
      <c r="O253" s="125"/>
      <c r="P253" s="125"/>
      <c r="Q253" s="125"/>
      <c r="R253" s="125"/>
      <c r="S253" s="125"/>
      <c r="T253" s="125"/>
      <c r="U253" s="125"/>
    </row>
    <row r="254" spans="1:21" s="126" customFormat="1" ht="18" customHeight="1" x14ac:dyDescent="0.3">
      <c r="A254" s="205"/>
      <c r="B254" s="510" t="s">
        <v>430</v>
      </c>
      <c r="C254" s="454"/>
      <c r="D254" s="453"/>
      <c r="E254" s="453"/>
      <c r="F254" s="453"/>
      <c r="G254" s="453"/>
      <c r="H254" s="460"/>
      <c r="I254" s="537"/>
      <c r="J254" s="215"/>
      <c r="K254" s="202"/>
      <c r="L254" s="125"/>
      <c r="M254" s="125"/>
      <c r="N254" s="125"/>
      <c r="O254" s="125"/>
      <c r="P254" s="125"/>
      <c r="Q254" s="125"/>
      <c r="R254" s="125"/>
      <c r="S254" s="125"/>
      <c r="T254" s="125"/>
      <c r="U254" s="125"/>
    </row>
    <row r="255" spans="1:21" s="126" customFormat="1" ht="18" customHeight="1" x14ac:dyDescent="0.3">
      <c r="A255" s="205"/>
      <c r="B255" s="511" t="s">
        <v>431</v>
      </c>
      <c r="C255" s="454"/>
      <c r="D255" s="453"/>
      <c r="E255" s="453"/>
      <c r="F255" s="453"/>
      <c r="G255" s="453"/>
      <c r="H255" s="460"/>
      <c r="I255" s="545">
        <f>I243+I245+I253</f>
        <v>2124372.5075624669</v>
      </c>
      <c r="J255" s="215"/>
      <c r="K255" s="202"/>
      <c r="L255" s="125"/>
      <c r="M255" s="125"/>
      <c r="N255" s="125"/>
      <c r="O255" s="125"/>
      <c r="P255" s="125"/>
      <c r="Q255" s="125"/>
      <c r="R255" s="125"/>
      <c r="S255" s="125"/>
      <c r="T255" s="125"/>
      <c r="U255" s="125"/>
    </row>
    <row r="256" spans="1:21" s="126" customFormat="1" ht="18" customHeight="1" x14ac:dyDescent="0.3">
      <c r="A256" s="205"/>
      <c r="B256" s="510" t="s">
        <v>432</v>
      </c>
      <c r="C256" s="454"/>
      <c r="D256" s="453"/>
      <c r="E256" s="453"/>
      <c r="F256" s="453"/>
      <c r="G256" s="453"/>
      <c r="H256" s="460"/>
      <c r="I256" s="537"/>
      <c r="J256" s="215"/>
      <c r="K256" s="202"/>
      <c r="L256" s="125"/>
      <c r="M256" s="125"/>
      <c r="N256" s="125"/>
      <c r="O256" s="125"/>
      <c r="P256" s="125"/>
      <c r="Q256" s="125"/>
      <c r="R256" s="125"/>
      <c r="S256" s="125"/>
      <c r="T256" s="125"/>
      <c r="U256" s="125"/>
    </row>
    <row r="257" spans="1:21" s="126" customFormat="1" ht="18" customHeight="1" x14ac:dyDescent="0.3">
      <c r="A257" s="205"/>
      <c r="B257" s="511" t="s">
        <v>433</v>
      </c>
      <c r="C257" s="454"/>
      <c r="D257" s="453"/>
      <c r="E257" s="453"/>
      <c r="F257" s="453"/>
      <c r="G257" s="453"/>
      <c r="H257" s="460"/>
      <c r="I257" s="545">
        <f>I255+I256</f>
        <v>2124372.5075624669</v>
      </c>
      <c r="J257" s="215"/>
      <c r="K257" s="202"/>
      <c r="L257" s="125"/>
      <c r="M257" s="125"/>
      <c r="N257" s="125"/>
      <c r="O257" s="125"/>
      <c r="P257" s="125"/>
      <c r="Q257" s="125"/>
      <c r="R257" s="125"/>
      <c r="S257" s="125"/>
      <c r="T257" s="125"/>
      <c r="U257" s="125"/>
    </row>
    <row r="258" spans="1:21" s="126" customFormat="1" ht="18" customHeight="1" x14ac:dyDescent="0.3">
      <c r="A258" s="205"/>
      <c r="B258" s="510" t="s">
        <v>434</v>
      </c>
      <c r="C258" s="454"/>
      <c r="D258" s="453"/>
      <c r="E258" s="453"/>
      <c r="F258" s="453"/>
      <c r="G258" s="453"/>
      <c r="H258" s="460"/>
      <c r="I258" s="546">
        <v>-591542</v>
      </c>
      <c r="J258" s="215"/>
      <c r="K258" s="202"/>
      <c r="L258" s="125"/>
      <c r="M258" s="125"/>
      <c r="N258" s="125"/>
      <c r="O258" s="125"/>
      <c r="P258" s="125"/>
      <c r="Q258" s="125"/>
      <c r="R258" s="125"/>
      <c r="S258" s="125"/>
      <c r="T258" s="125"/>
      <c r="U258" s="125"/>
    </row>
    <row r="259" spans="1:21" s="126" customFormat="1" ht="18" customHeight="1" thickBot="1" x14ac:dyDescent="0.35">
      <c r="A259" s="205"/>
      <c r="B259" s="512" t="s">
        <v>435</v>
      </c>
      <c r="C259" s="494"/>
      <c r="D259" s="493"/>
      <c r="E259" s="493"/>
      <c r="F259" s="493"/>
      <c r="G259" s="493"/>
      <c r="H259" s="536"/>
      <c r="I259" s="548">
        <f>I257+I258</f>
        <v>1532830.5075624669</v>
      </c>
      <c r="J259" s="215"/>
      <c r="K259" s="202"/>
      <c r="L259" s="125"/>
      <c r="M259" s="125"/>
      <c r="N259" s="125"/>
      <c r="O259" s="125"/>
      <c r="P259" s="125"/>
      <c r="Q259" s="125"/>
      <c r="R259" s="125"/>
      <c r="S259" s="125"/>
      <c r="T259" s="125"/>
      <c r="U259" s="125"/>
    </row>
    <row r="260" spans="1:21" s="126" customFormat="1" ht="13.5" customHeight="1" x14ac:dyDescent="0.3">
      <c r="A260" s="205"/>
      <c r="B260"/>
      <c r="C260"/>
      <c r="D260"/>
      <c r="E260"/>
      <c r="F260"/>
      <c r="G260"/>
      <c r="H260"/>
      <c r="I260"/>
      <c r="J260" s="215"/>
      <c r="K260" s="202"/>
      <c r="L260" s="125"/>
      <c r="M260" s="125"/>
      <c r="N260" s="125"/>
      <c r="O260" s="125"/>
      <c r="P260" s="125"/>
      <c r="Q260" s="125"/>
      <c r="R260" s="125"/>
      <c r="S260" s="125"/>
      <c r="T260" s="125"/>
      <c r="U260" s="125"/>
    </row>
    <row r="261" spans="1:21" s="126" customFormat="1" ht="13.5" customHeight="1" x14ac:dyDescent="0.3">
      <c r="A261" s="205"/>
      <c r="B261" s="134"/>
      <c r="C261" s="134"/>
      <c r="D261" s="134"/>
      <c r="E261" s="210"/>
      <c r="F261" s="210"/>
      <c r="G261" s="210"/>
      <c r="H261" s="210"/>
      <c r="I261" s="210"/>
      <c r="J261" s="215"/>
      <c r="K261" s="202"/>
      <c r="L261" s="125"/>
      <c r="M261" s="125"/>
      <c r="N261" s="125"/>
      <c r="O261" s="125"/>
      <c r="P261" s="125"/>
      <c r="Q261" s="125"/>
      <c r="R261" s="125"/>
      <c r="S261" s="125"/>
      <c r="T261" s="125"/>
      <c r="U261" s="125"/>
    </row>
    <row r="262" spans="1:21" s="126" customFormat="1" ht="13.5" customHeight="1" thickBot="1" x14ac:dyDescent="0.35">
      <c r="A262" s="205"/>
      <c r="B262" s="140"/>
      <c r="C262" s="140"/>
      <c r="D262" s="140"/>
      <c r="E262" s="210"/>
      <c r="F262" s="210"/>
      <c r="G262" s="210"/>
      <c r="H262" s="210"/>
      <c r="I262" s="210"/>
      <c r="J262" s="215"/>
      <c r="K262" s="202"/>
      <c r="L262" s="125"/>
      <c r="M262" s="125"/>
      <c r="N262" s="125"/>
      <c r="O262" s="125"/>
      <c r="P262" s="125"/>
      <c r="Q262" s="125"/>
      <c r="R262" s="125"/>
      <c r="S262" s="125"/>
      <c r="T262" s="125"/>
      <c r="U262" s="125"/>
    </row>
    <row r="263" spans="1:21" ht="18.600000000000001" customHeight="1" thickBot="1" x14ac:dyDescent="0.35">
      <c r="B263" s="212" t="s">
        <v>20</v>
      </c>
      <c r="I263" s="149" t="s">
        <v>218</v>
      </c>
      <c r="J263" s="213"/>
      <c r="L263" s="125"/>
      <c r="M263" s="125"/>
      <c r="N263" s="125"/>
      <c r="O263" s="125"/>
      <c r="P263" s="125"/>
      <c r="Q263" s="125"/>
      <c r="R263" s="125"/>
      <c r="S263" s="125"/>
      <c r="T263" s="125"/>
      <c r="U263" s="125"/>
    </row>
    <row r="264" spans="1:21" s="126" customFormat="1" ht="16.2" customHeight="1" thickBot="1" x14ac:dyDescent="0.35">
      <c r="A264" s="204"/>
      <c r="B264" s="914" t="s">
        <v>329</v>
      </c>
      <c r="C264" s="939">
        <v>2024</v>
      </c>
      <c r="D264" s="940"/>
      <c r="E264" s="940"/>
      <c r="F264" s="940"/>
      <c r="G264" s="940"/>
      <c r="H264" s="940"/>
      <c r="I264" s="941"/>
      <c r="J264" s="214"/>
      <c r="K264" s="202"/>
      <c r="L264" s="125"/>
      <c r="M264" s="125"/>
      <c r="N264" s="125"/>
      <c r="O264" s="125"/>
      <c r="P264" s="125"/>
      <c r="Q264" s="125"/>
      <c r="R264" s="125"/>
      <c r="S264" s="125"/>
      <c r="T264" s="125"/>
      <c r="U264" s="125"/>
    </row>
    <row r="265" spans="1:21" s="126" customFormat="1" ht="15.6" customHeight="1" thickBot="1" x14ac:dyDescent="0.35">
      <c r="A265" s="124"/>
      <c r="B265" s="915"/>
      <c r="C265" s="889" t="s">
        <v>101</v>
      </c>
      <c r="D265" s="889" t="s">
        <v>102</v>
      </c>
      <c r="E265" s="943" t="s">
        <v>103</v>
      </c>
      <c r="F265" s="944"/>
      <c r="G265" s="846" t="s">
        <v>104</v>
      </c>
      <c r="H265" s="846" t="s">
        <v>105</v>
      </c>
      <c r="I265" s="945" t="s">
        <v>93</v>
      </c>
      <c r="J265" s="214"/>
      <c r="K265" s="938"/>
      <c r="L265" s="973"/>
      <c r="M265" s="125"/>
      <c r="N265" s="125"/>
      <c r="O265" s="125"/>
      <c r="P265" s="125"/>
      <c r="Q265" s="125"/>
      <c r="R265" s="125"/>
      <c r="S265" s="125"/>
      <c r="T265" s="125"/>
      <c r="U265" s="125"/>
    </row>
    <row r="266" spans="1:21" s="126" customFormat="1" ht="18.600000000000001" customHeight="1" thickBot="1" x14ac:dyDescent="0.35">
      <c r="A266" s="124"/>
      <c r="B266" s="915"/>
      <c r="C266" s="895"/>
      <c r="D266" s="942"/>
      <c r="E266" s="252" t="s">
        <v>409</v>
      </c>
      <c r="F266" s="251" t="s">
        <v>180</v>
      </c>
      <c r="G266" s="847"/>
      <c r="H266" s="847"/>
      <c r="I266" s="946"/>
      <c r="J266" s="214"/>
      <c r="K266" s="938"/>
      <c r="L266" s="125"/>
      <c r="M266" s="125"/>
      <c r="N266" s="125"/>
      <c r="O266" s="125"/>
      <c r="P266" s="125"/>
      <c r="Q266" s="125"/>
      <c r="R266" s="125"/>
      <c r="S266" s="125"/>
      <c r="T266" s="125"/>
      <c r="U266" s="125"/>
    </row>
    <row r="267" spans="1:21" s="126" customFormat="1" ht="18" customHeight="1" x14ac:dyDescent="0.3">
      <c r="A267" s="205"/>
      <c r="B267" s="557" t="s">
        <v>410</v>
      </c>
      <c r="C267" s="558">
        <v>1885931.9966028915</v>
      </c>
      <c r="D267" s="558">
        <v>327135.02152439998</v>
      </c>
      <c r="E267" s="558">
        <v>6545.1335951999999</v>
      </c>
      <c r="F267" s="559">
        <v>4768828.5956273181</v>
      </c>
      <c r="G267" s="558">
        <v>1437109.4427997009</v>
      </c>
      <c r="H267" s="560">
        <v>695995.3212137667</v>
      </c>
      <c r="I267" s="561">
        <f>SUM(C267:H267)</f>
        <v>9121545.5113632772</v>
      </c>
      <c r="J267" s="215"/>
      <c r="K267" s="216"/>
      <c r="L267" s="125"/>
      <c r="M267" s="125"/>
      <c r="N267" s="125"/>
      <c r="O267" s="125"/>
      <c r="P267" s="125"/>
      <c r="Q267" s="125"/>
      <c r="R267" s="125"/>
      <c r="S267" s="125"/>
      <c r="T267" s="125"/>
      <c r="U267" s="125"/>
    </row>
    <row r="268" spans="1:21" s="126" customFormat="1" ht="18" customHeight="1" x14ac:dyDescent="0.3">
      <c r="A268" s="205"/>
      <c r="B268" s="510" t="s">
        <v>437</v>
      </c>
      <c r="C268" s="506"/>
      <c r="D268" s="506"/>
      <c r="E268" s="506"/>
      <c r="F268" s="508"/>
      <c r="G268" s="506"/>
      <c r="H268" s="528"/>
      <c r="I268" s="537">
        <f t="shared" ref="I268:I279" si="37">SUM(C268:H268)</f>
        <v>0</v>
      </c>
      <c r="J268" s="215"/>
      <c r="K268" s="216"/>
      <c r="L268" s="125"/>
      <c r="M268" s="125"/>
      <c r="N268" s="125"/>
      <c r="O268" s="125"/>
      <c r="P268" s="125"/>
      <c r="Q268" s="125"/>
      <c r="R268" s="125"/>
      <c r="S268" s="125"/>
      <c r="T268" s="125"/>
      <c r="U268" s="125"/>
    </row>
    <row r="269" spans="1:21" s="126" customFormat="1" ht="18" customHeight="1" x14ac:dyDescent="0.25">
      <c r="A269" s="205"/>
      <c r="B269" s="510" t="s">
        <v>412</v>
      </c>
      <c r="C269" s="513">
        <v>-656624.86530000006</v>
      </c>
      <c r="D269" s="513">
        <v>-8188.6944899999999</v>
      </c>
      <c r="E269" s="513"/>
      <c r="F269" s="514">
        <v>-1199812.6223000002</v>
      </c>
      <c r="G269" s="513"/>
      <c r="H269" s="529">
        <v>-102001.19126000001</v>
      </c>
      <c r="I269" s="537">
        <f>SUM(C269:H269)</f>
        <v>-1966627.3733500002</v>
      </c>
      <c r="J269" s="215"/>
      <c r="K269" s="216"/>
      <c r="L269" s="125"/>
      <c r="M269" s="125"/>
      <c r="N269" s="125"/>
      <c r="O269" s="125"/>
      <c r="P269" s="125"/>
      <c r="Q269" s="125"/>
      <c r="R269" s="125"/>
      <c r="S269" s="125"/>
      <c r="T269" s="125"/>
      <c r="U269" s="125"/>
    </row>
    <row r="270" spans="1:21" s="126" customFormat="1" ht="18" customHeight="1" x14ac:dyDescent="0.25">
      <c r="A270" s="205"/>
      <c r="B270" s="517" t="s">
        <v>413</v>
      </c>
      <c r="C270" s="518">
        <v>-1098505.3536100001</v>
      </c>
      <c r="D270" s="518">
        <v>-282441.60956999997</v>
      </c>
      <c r="E270" s="518">
        <v>-70.094472480202484</v>
      </c>
      <c r="F270" s="519">
        <v>-54261.865977519803</v>
      </c>
      <c r="G270" s="518"/>
      <c r="H270" s="530">
        <v>-408679.19200999994</v>
      </c>
      <c r="I270" s="538">
        <f>SUM(C270:H270)</f>
        <v>-1843958.11564</v>
      </c>
      <c r="J270" s="215"/>
      <c r="K270" s="202"/>
      <c r="L270" s="125"/>
      <c r="M270" s="125"/>
      <c r="N270" s="125"/>
      <c r="O270" s="125"/>
      <c r="P270" s="125"/>
      <c r="Q270" s="125"/>
      <c r="R270" s="125"/>
      <c r="S270" s="125"/>
      <c r="T270" s="125"/>
      <c r="U270" s="125"/>
    </row>
    <row r="271" spans="1:21" s="122" customFormat="1" ht="18" customHeight="1" x14ac:dyDescent="0.25">
      <c r="A271" s="206"/>
      <c r="B271" s="539" t="s">
        <v>414</v>
      </c>
      <c r="C271" s="521">
        <f t="shared" ref="C271:H271" si="38">SUM(C267:C270)</f>
        <v>130801.77769289119</v>
      </c>
      <c r="D271" s="521">
        <f t="shared" si="38"/>
        <v>36504.71746439999</v>
      </c>
      <c r="E271" s="521">
        <f t="shared" si="38"/>
        <v>6475.0391227197979</v>
      </c>
      <c r="F271" s="522">
        <f t="shared" si="38"/>
        <v>3514754.1073497985</v>
      </c>
      <c r="G271" s="521">
        <f t="shared" si="38"/>
        <v>1437109.4427997009</v>
      </c>
      <c r="H271" s="531">
        <f t="shared" si="38"/>
        <v>185314.93794376677</v>
      </c>
      <c r="I271" s="540">
        <f t="shared" si="37"/>
        <v>5310960.0223732768</v>
      </c>
      <c r="J271" s="215"/>
      <c r="K271" s="217"/>
      <c r="L271" s="125"/>
      <c r="M271" s="125"/>
      <c r="N271" s="125"/>
      <c r="O271" s="125"/>
      <c r="P271" s="125"/>
      <c r="Q271" s="125"/>
      <c r="R271" s="125"/>
      <c r="S271" s="125"/>
      <c r="T271" s="125"/>
      <c r="U271" s="125"/>
    </row>
    <row r="272" spans="1:21" s="126" customFormat="1" ht="18" customHeight="1" x14ac:dyDescent="0.25">
      <c r="A272" s="205"/>
      <c r="B272" s="523" t="s">
        <v>415</v>
      </c>
      <c r="C272" s="524">
        <v>-40962.219910000014</v>
      </c>
      <c r="D272" s="524">
        <v>-775.78735232488111</v>
      </c>
      <c r="E272" s="524">
        <v>-484.19822934490446</v>
      </c>
      <c r="F272" s="525">
        <v>488902.49908790755</v>
      </c>
      <c r="G272" s="524">
        <v>-206171.25610999999</v>
      </c>
      <c r="H272" s="532">
        <v>-41118.84192000005</v>
      </c>
      <c r="I272" s="541">
        <f t="shared" si="37"/>
        <v>199390.19556623773</v>
      </c>
      <c r="J272" s="215"/>
      <c r="K272" s="202"/>
      <c r="L272" s="125"/>
      <c r="M272" s="125"/>
      <c r="N272" s="125"/>
      <c r="O272" s="125"/>
      <c r="P272" s="125"/>
      <c r="Q272" s="125"/>
      <c r="R272" s="125"/>
      <c r="S272" s="125"/>
      <c r="T272" s="125"/>
      <c r="U272" s="125"/>
    </row>
    <row r="273" spans="1:21" s="122" customFormat="1" ht="18" customHeight="1" x14ac:dyDescent="0.25">
      <c r="A273" s="206"/>
      <c r="B273" s="539" t="s">
        <v>416</v>
      </c>
      <c r="C273" s="521">
        <f t="shared" ref="C273:H273" si="39">SUM(C271+C272)</f>
        <v>89839.557782891177</v>
      </c>
      <c r="D273" s="521">
        <f t="shared" si="39"/>
        <v>35728.930112075112</v>
      </c>
      <c r="E273" s="521">
        <f t="shared" si="39"/>
        <v>5990.8408933748933</v>
      </c>
      <c r="F273" s="522">
        <f t="shared" si="39"/>
        <v>4003656.6064377059</v>
      </c>
      <c r="G273" s="521">
        <f t="shared" si="39"/>
        <v>1230938.1866897009</v>
      </c>
      <c r="H273" s="531">
        <f t="shared" si="39"/>
        <v>144196.09602376673</v>
      </c>
      <c r="I273" s="540">
        <f t="shared" si="37"/>
        <v>5510350.2179395147</v>
      </c>
      <c r="J273" s="215"/>
      <c r="K273" s="217"/>
      <c r="L273" s="125"/>
      <c r="M273" s="125"/>
      <c r="N273" s="125"/>
      <c r="O273" s="125"/>
      <c r="P273" s="125"/>
      <c r="Q273" s="125"/>
      <c r="R273" s="125"/>
      <c r="S273" s="125"/>
      <c r="T273" s="125"/>
      <c r="U273" s="125"/>
    </row>
    <row r="274" spans="1:21" s="126" customFormat="1" ht="18" customHeight="1" x14ac:dyDescent="0.3">
      <c r="A274" s="205"/>
      <c r="B274" s="520"/>
      <c r="C274" s="526"/>
      <c r="D274" s="526"/>
      <c r="E274" s="526"/>
      <c r="F274" s="527"/>
      <c r="G274" s="526"/>
      <c r="H274" s="533"/>
      <c r="I274" s="542">
        <f t="shared" si="37"/>
        <v>0</v>
      </c>
      <c r="J274" s="215"/>
      <c r="K274" s="202"/>
      <c r="L274" s="125"/>
      <c r="M274" s="125"/>
      <c r="N274" s="125"/>
      <c r="O274" s="125"/>
      <c r="P274" s="125"/>
      <c r="Q274" s="125"/>
      <c r="R274" s="125"/>
      <c r="S274" s="125"/>
      <c r="T274" s="125"/>
      <c r="U274" s="125"/>
    </row>
    <row r="275" spans="1:21" s="126" customFormat="1" ht="18" customHeight="1" x14ac:dyDescent="0.3">
      <c r="A275" s="205"/>
      <c r="B275" s="511" t="s">
        <v>417</v>
      </c>
      <c r="C275" s="507"/>
      <c r="D275" s="507"/>
      <c r="E275" s="507"/>
      <c r="F275" s="509"/>
      <c r="G275" s="507"/>
      <c r="H275" s="534"/>
      <c r="I275" s="537">
        <f t="shared" si="37"/>
        <v>0</v>
      </c>
      <c r="J275" s="215"/>
      <c r="K275" s="124"/>
      <c r="L275" s="125"/>
      <c r="M275" s="125"/>
      <c r="N275" s="125"/>
      <c r="O275" s="125"/>
      <c r="P275" s="125"/>
      <c r="Q275" s="125"/>
      <c r="R275" s="125"/>
      <c r="S275" s="125"/>
      <c r="T275" s="125"/>
      <c r="U275" s="125"/>
    </row>
    <row r="276" spans="1:21" s="126" customFormat="1" ht="18" customHeight="1" x14ac:dyDescent="0.25">
      <c r="A276" s="205"/>
      <c r="B276" s="510" t="s">
        <v>418</v>
      </c>
      <c r="C276" s="515">
        <v>-56795.325758214152</v>
      </c>
      <c r="D276" s="515">
        <v>-15703.098161711918</v>
      </c>
      <c r="E276" s="515">
        <v>-3763.7239515926658</v>
      </c>
      <c r="F276" s="516">
        <v>-2434943.2838510391</v>
      </c>
      <c r="G276" s="515">
        <v>-1141186.597321494</v>
      </c>
      <c r="H276" s="535">
        <v>-51886.751606243968</v>
      </c>
      <c r="I276" s="543">
        <f t="shared" si="37"/>
        <v>-3704278.7806502962</v>
      </c>
      <c r="J276" s="215"/>
      <c r="K276" s="202"/>
      <c r="L276" s="125"/>
      <c r="M276" s="125"/>
      <c r="N276" s="125"/>
      <c r="O276" s="125"/>
      <c r="P276" s="125"/>
      <c r="Q276" s="125"/>
      <c r="R276" s="125"/>
      <c r="S276" s="125"/>
      <c r="T276" s="125"/>
      <c r="U276" s="125"/>
    </row>
    <row r="277" spans="1:21" s="126" customFormat="1" ht="18" customHeight="1" x14ac:dyDescent="0.25">
      <c r="A277" s="205"/>
      <c r="B277" s="510" t="s">
        <v>419</v>
      </c>
      <c r="C277" s="515">
        <v>29416.143209456397</v>
      </c>
      <c r="D277" s="515">
        <v>43304.230784838117</v>
      </c>
      <c r="E277" s="515">
        <v>-398.40606976154714</v>
      </c>
      <c r="F277" s="516">
        <v>-311389.33985837293</v>
      </c>
      <c r="G277" s="515">
        <v>-109627.71370880745</v>
      </c>
      <c r="H277" s="535">
        <v>48887.309781164666</v>
      </c>
      <c r="I277" s="543">
        <f t="shared" si="37"/>
        <v>-299807.77586148278</v>
      </c>
      <c r="J277" s="215"/>
      <c r="K277" s="202"/>
      <c r="L277" s="125"/>
      <c r="M277" s="125"/>
      <c r="N277" s="125"/>
      <c r="O277" s="125"/>
      <c r="P277" s="125"/>
      <c r="Q277" s="125"/>
      <c r="R277" s="125"/>
      <c r="S277" s="125"/>
      <c r="T277" s="125"/>
      <c r="U277" s="125"/>
    </row>
    <row r="278" spans="1:21" s="126" customFormat="1" ht="18" customHeight="1" x14ac:dyDescent="0.25">
      <c r="A278" s="205"/>
      <c r="B278" s="517" t="s">
        <v>420</v>
      </c>
      <c r="C278" s="549">
        <v>3158.1337221583631</v>
      </c>
      <c r="D278" s="549">
        <v>322.07554031472182</v>
      </c>
      <c r="E278" s="549">
        <v>6.1739667782770162</v>
      </c>
      <c r="F278" s="550">
        <v>4891.2959749905931</v>
      </c>
      <c r="G278" s="549">
        <v>1593.8039797608499</v>
      </c>
      <c r="H278" s="551">
        <v>1082.8654059971966</v>
      </c>
      <c r="I278" s="552">
        <f t="shared" si="37"/>
        <v>11054.348590000001</v>
      </c>
      <c r="J278" s="215"/>
      <c r="K278" s="202"/>
      <c r="L278" s="125"/>
      <c r="M278" s="125"/>
      <c r="N278" s="125"/>
      <c r="O278" s="125"/>
      <c r="P278" s="125"/>
      <c r="Q278" s="125"/>
      <c r="R278" s="125"/>
      <c r="S278" s="125"/>
      <c r="T278" s="125"/>
      <c r="U278" s="125"/>
    </row>
    <row r="279" spans="1:21" s="122" customFormat="1" ht="18" customHeight="1" x14ac:dyDescent="0.25">
      <c r="A279" s="206"/>
      <c r="B279" s="562" t="s">
        <v>421</v>
      </c>
      <c r="C279" s="608">
        <f t="shared" ref="C279:H279" si="40">SUM(C273:C278)</f>
        <v>65618.508956291786</v>
      </c>
      <c r="D279" s="608">
        <f t="shared" si="40"/>
        <v>63652.13827551603</v>
      </c>
      <c r="E279" s="608">
        <f t="shared" si="40"/>
        <v>1834.8848387989574</v>
      </c>
      <c r="F279" s="609">
        <f t="shared" si="40"/>
        <v>1262215.2787032844</v>
      </c>
      <c r="G279" s="608">
        <f t="shared" si="40"/>
        <v>-18282.320360839687</v>
      </c>
      <c r="H279" s="610">
        <f t="shared" si="40"/>
        <v>142279.51960468464</v>
      </c>
      <c r="I279" s="611">
        <f t="shared" si="37"/>
        <v>1517318.0100177361</v>
      </c>
      <c r="J279" s="215"/>
      <c r="K279" s="218"/>
      <c r="L279" s="132"/>
      <c r="M279" s="132"/>
      <c r="N279" s="132"/>
      <c r="O279" s="132"/>
      <c r="P279" s="132"/>
      <c r="Q279" s="132"/>
      <c r="R279" s="132"/>
      <c r="S279" s="132"/>
      <c r="T279" s="132"/>
      <c r="U279" s="132"/>
    </row>
    <row r="280" spans="1:21" s="126" customFormat="1" ht="18" customHeight="1" x14ac:dyDescent="0.3">
      <c r="A280" s="205"/>
      <c r="B280" s="553"/>
      <c r="C280" s="455"/>
      <c r="D280" s="457"/>
      <c r="E280" s="457"/>
      <c r="F280" s="457"/>
      <c r="G280" s="457"/>
      <c r="H280" s="459"/>
      <c r="I280" s="544"/>
      <c r="J280" s="215"/>
      <c r="K280" s="202"/>
      <c r="L280" s="125"/>
      <c r="M280" s="125"/>
      <c r="N280" s="125"/>
      <c r="O280" s="125"/>
      <c r="P280" s="125"/>
      <c r="Q280" s="125"/>
      <c r="R280" s="125"/>
      <c r="S280" s="125"/>
      <c r="T280" s="125"/>
      <c r="U280" s="125"/>
    </row>
    <row r="281" spans="1:21" s="126" customFormat="1" ht="18" customHeight="1" x14ac:dyDescent="0.3">
      <c r="A281" s="205"/>
      <c r="B281" s="511" t="s">
        <v>422</v>
      </c>
      <c r="C281" s="454"/>
      <c r="D281" s="453"/>
      <c r="E281" s="453"/>
      <c r="F281" s="453"/>
      <c r="G281" s="453"/>
      <c r="H281" s="460"/>
      <c r="I281" s="545">
        <f>SUM(I282:I286)</f>
        <v>1176136.1198799999</v>
      </c>
      <c r="J281" s="215"/>
      <c r="K281" s="202"/>
      <c r="L281" s="125"/>
      <c r="M281" s="125"/>
      <c r="N281" s="125"/>
      <c r="O281" s="125"/>
      <c r="P281" s="125"/>
      <c r="Q281" s="125"/>
      <c r="R281" s="125"/>
      <c r="S281" s="125"/>
      <c r="T281" s="125"/>
      <c r="U281" s="125"/>
    </row>
    <row r="282" spans="1:21" s="126" customFormat="1" ht="18" customHeight="1" x14ac:dyDescent="0.3">
      <c r="A282" s="205"/>
      <c r="B282" s="510" t="s">
        <v>423</v>
      </c>
      <c r="C282" s="454"/>
      <c r="D282" s="453"/>
      <c r="E282" s="453"/>
      <c r="F282" s="453"/>
      <c r="G282" s="453"/>
      <c r="H282" s="460"/>
      <c r="I282" s="546">
        <v>361853.53432999999</v>
      </c>
      <c r="J282" s="215"/>
      <c r="K282" s="202"/>
      <c r="L282" s="125"/>
      <c r="M282" s="125"/>
      <c r="N282" s="125"/>
      <c r="O282" s="125"/>
      <c r="P282" s="125"/>
      <c r="Q282" s="125"/>
      <c r="R282" s="125"/>
      <c r="S282" s="125"/>
      <c r="T282" s="125"/>
      <c r="U282" s="125"/>
    </row>
    <row r="283" spans="1:21" s="126" customFormat="1" ht="18" customHeight="1" x14ac:dyDescent="0.3">
      <c r="A283" s="205"/>
      <c r="B283" s="510" t="s">
        <v>424</v>
      </c>
      <c r="C283" s="454"/>
      <c r="D283" s="453"/>
      <c r="E283" s="453"/>
      <c r="F283" s="453"/>
      <c r="G283" s="453"/>
      <c r="H283" s="460"/>
      <c r="I283" s="546">
        <v>763976.31331999996</v>
      </c>
      <c r="J283" s="215"/>
      <c r="K283" s="202"/>
      <c r="L283" s="125"/>
      <c r="M283" s="125"/>
      <c r="N283" s="125"/>
      <c r="O283" s="125"/>
      <c r="P283" s="125"/>
      <c r="Q283" s="125"/>
      <c r="R283" s="125"/>
      <c r="S283" s="125"/>
      <c r="T283" s="125"/>
      <c r="U283" s="125"/>
    </row>
    <row r="284" spans="1:21" s="126" customFormat="1" ht="18" customHeight="1" x14ac:dyDescent="0.3">
      <c r="A284" s="205"/>
      <c r="B284" s="510" t="s">
        <v>425</v>
      </c>
      <c r="C284" s="454"/>
      <c r="D284" s="453"/>
      <c r="E284" s="453"/>
      <c r="F284" s="453"/>
      <c r="G284" s="453"/>
      <c r="H284" s="460"/>
      <c r="I284" s="547">
        <v>60367.452399999987</v>
      </c>
      <c r="J284" s="215"/>
      <c r="K284" s="202"/>
      <c r="L284" s="125"/>
      <c r="M284" s="125"/>
      <c r="N284" s="125"/>
      <c r="O284" s="125"/>
      <c r="P284" s="125"/>
      <c r="Q284" s="125"/>
      <c r="R284" s="125"/>
      <c r="S284" s="125"/>
      <c r="T284" s="125"/>
      <c r="U284" s="125"/>
    </row>
    <row r="285" spans="1:21" s="126" customFormat="1" ht="18" customHeight="1" x14ac:dyDescent="0.3">
      <c r="A285" s="205"/>
      <c r="B285" s="510" t="s">
        <v>426</v>
      </c>
      <c r="C285" s="454"/>
      <c r="D285" s="453"/>
      <c r="E285" s="453"/>
      <c r="F285" s="453"/>
      <c r="G285" s="453"/>
      <c r="H285" s="460"/>
      <c r="I285" s="547">
        <v>-11171.434130000001</v>
      </c>
      <c r="J285" s="215"/>
      <c r="K285" s="202"/>
      <c r="L285" s="125"/>
      <c r="M285" s="125"/>
      <c r="N285" s="125"/>
      <c r="O285" s="125"/>
      <c r="P285" s="125"/>
      <c r="Q285" s="125"/>
      <c r="R285" s="125"/>
      <c r="S285" s="125"/>
      <c r="T285" s="125"/>
      <c r="U285" s="125"/>
    </row>
    <row r="286" spans="1:21" s="126" customFormat="1" ht="18" customHeight="1" x14ac:dyDescent="0.3">
      <c r="A286" s="205"/>
      <c r="B286" s="510" t="s">
        <v>427</v>
      </c>
      <c r="C286" s="454"/>
      <c r="D286" s="453"/>
      <c r="E286" s="453"/>
      <c r="F286" s="453"/>
      <c r="G286" s="453"/>
      <c r="H286" s="460"/>
      <c r="I286" s="547">
        <v>1110.25396</v>
      </c>
      <c r="J286" s="215"/>
      <c r="K286" s="202"/>
      <c r="L286" s="125"/>
      <c r="M286" s="125"/>
      <c r="N286" s="125"/>
      <c r="O286" s="125"/>
      <c r="P286" s="125"/>
      <c r="Q286" s="125"/>
      <c r="R286" s="125"/>
      <c r="S286" s="125"/>
      <c r="T286" s="125"/>
      <c r="U286" s="125"/>
    </row>
    <row r="287" spans="1:21" s="126" customFormat="1" ht="18" customHeight="1" x14ac:dyDescent="0.3">
      <c r="A287" s="205"/>
      <c r="B287" s="510"/>
      <c r="C287" s="454"/>
      <c r="D287" s="453"/>
      <c r="E287" s="453"/>
      <c r="F287" s="453"/>
      <c r="G287" s="453"/>
      <c r="H287" s="460"/>
      <c r="I287" s="537"/>
      <c r="J287" s="215"/>
      <c r="K287" s="202"/>
      <c r="L287" s="125"/>
      <c r="M287" s="125"/>
      <c r="N287" s="125"/>
      <c r="O287" s="125"/>
      <c r="P287" s="125"/>
      <c r="Q287" s="125"/>
      <c r="R287" s="125"/>
      <c r="S287" s="125"/>
      <c r="T287" s="125"/>
      <c r="U287" s="125"/>
    </row>
    <row r="288" spans="1:21" s="126" customFormat="1" ht="18" customHeight="1" x14ac:dyDescent="0.3">
      <c r="A288" s="205"/>
      <c r="B288" s="511" t="s">
        <v>428</v>
      </c>
      <c r="C288" s="454"/>
      <c r="D288" s="453"/>
      <c r="E288" s="453"/>
      <c r="F288" s="453"/>
      <c r="G288" s="453"/>
      <c r="H288" s="460"/>
      <c r="I288" s="546"/>
      <c r="J288" s="215"/>
      <c r="K288" s="202"/>
      <c r="L288" s="125"/>
      <c r="M288" s="125"/>
      <c r="N288" s="125"/>
      <c r="O288" s="125"/>
      <c r="P288" s="125"/>
      <c r="Q288" s="125"/>
      <c r="R288" s="125"/>
      <c r="S288" s="125"/>
      <c r="T288" s="125"/>
      <c r="U288" s="125"/>
    </row>
    <row r="289" spans="1:21" s="126" customFormat="1" ht="31.95" customHeight="1" x14ac:dyDescent="0.3">
      <c r="A289" s="205"/>
      <c r="B289" s="510" t="s">
        <v>429</v>
      </c>
      <c r="C289" s="454"/>
      <c r="D289" s="453"/>
      <c r="E289" s="453"/>
      <c r="F289" s="453"/>
      <c r="G289" s="453"/>
      <c r="H289" s="460"/>
      <c r="I289" s="546">
        <v>-2301736.8236600002</v>
      </c>
      <c r="J289" s="215"/>
      <c r="K289" s="202"/>
      <c r="L289" s="125"/>
      <c r="M289" s="125"/>
      <c r="N289" s="125"/>
      <c r="O289" s="125"/>
      <c r="P289" s="125"/>
      <c r="Q289" s="125"/>
      <c r="R289" s="125"/>
      <c r="S289" s="125"/>
      <c r="T289" s="125"/>
      <c r="U289" s="125"/>
    </row>
    <row r="290" spans="1:21" s="126" customFormat="1" ht="18" customHeight="1" x14ac:dyDescent="0.3">
      <c r="A290" s="205"/>
      <c r="B290" s="510" t="s">
        <v>430</v>
      </c>
      <c r="C290" s="454"/>
      <c r="D290" s="453"/>
      <c r="E290" s="453"/>
      <c r="F290" s="453"/>
      <c r="G290" s="453"/>
      <c r="H290" s="460"/>
      <c r="I290" s="537"/>
      <c r="J290" s="215"/>
      <c r="K290" s="202"/>
      <c r="L290" s="125"/>
      <c r="M290" s="125"/>
      <c r="N290" s="125"/>
      <c r="O290" s="125"/>
      <c r="P290" s="125"/>
      <c r="Q290" s="125"/>
      <c r="R290" s="125"/>
      <c r="S290" s="125"/>
      <c r="T290" s="125"/>
      <c r="U290" s="125"/>
    </row>
    <row r="291" spans="1:21" s="126" customFormat="1" ht="18" customHeight="1" x14ac:dyDescent="0.3">
      <c r="A291" s="205"/>
      <c r="B291" s="511" t="s">
        <v>431</v>
      </c>
      <c r="C291" s="454"/>
      <c r="D291" s="453"/>
      <c r="E291" s="453"/>
      <c r="F291" s="453"/>
      <c r="G291" s="453"/>
      <c r="H291" s="460"/>
      <c r="I291" s="545">
        <f>+I279+I281+I289</f>
        <v>391717.30623773579</v>
      </c>
      <c r="J291" s="215"/>
      <c r="K291" s="202"/>
      <c r="L291" s="125"/>
      <c r="M291" s="125"/>
      <c r="N291" s="125"/>
      <c r="O291" s="125"/>
      <c r="P291" s="125"/>
      <c r="Q291" s="125"/>
      <c r="R291" s="125"/>
      <c r="S291" s="125"/>
      <c r="T291" s="125"/>
      <c r="U291" s="125"/>
    </row>
    <row r="292" spans="1:21" s="126" customFormat="1" ht="18" customHeight="1" x14ac:dyDescent="0.3">
      <c r="A292" s="205"/>
      <c r="B292" s="510" t="s">
        <v>432</v>
      </c>
      <c r="C292" s="454"/>
      <c r="D292" s="453"/>
      <c r="E292" s="453"/>
      <c r="F292" s="453"/>
      <c r="G292" s="453"/>
      <c r="H292" s="460"/>
      <c r="I292" s="537">
        <v>-37266.414989999997</v>
      </c>
      <c r="J292" s="215"/>
      <c r="K292" s="202"/>
      <c r="L292" s="125"/>
      <c r="M292" s="125"/>
      <c r="N292" s="125"/>
      <c r="O292" s="125"/>
      <c r="P292" s="125"/>
      <c r="Q292" s="125"/>
      <c r="R292" s="125"/>
      <c r="S292" s="125"/>
      <c r="T292" s="125"/>
      <c r="U292" s="125"/>
    </row>
    <row r="293" spans="1:21" s="126" customFormat="1" ht="18" customHeight="1" x14ac:dyDescent="0.3">
      <c r="A293" s="205"/>
      <c r="B293" s="511" t="s">
        <v>433</v>
      </c>
      <c r="C293" s="454"/>
      <c r="D293" s="453"/>
      <c r="E293" s="453"/>
      <c r="F293" s="453"/>
      <c r="G293" s="453"/>
      <c r="H293" s="460"/>
      <c r="I293" s="545">
        <f>I291+I292</f>
        <v>354450.89124773577</v>
      </c>
      <c r="J293" s="215"/>
      <c r="K293" s="202"/>
      <c r="L293" s="125"/>
      <c r="M293" s="125"/>
      <c r="N293" s="125"/>
      <c r="O293" s="125"/>
      <c r="P293" s="125"/>
      <c r="Q293" s="125"/>
      <c r="R293" s="125"/>
      <c r="S293" s="125"/>
      <c r="T293" s="125"/>
      <c r="U293" s="125"/>
    </row>
    <row r="294" spans="1:21" s="126" customFormat="1" ht="18" customHeight="1" x14ac:dyDescent="0.3">
      <c r="A294" s="205"/>
      <c r="B294" s="510" t="s">
        <v>434</v>
      </c>
      <c r="C294" s="454"/>
      <c r="D294" s="453"/>
      <c r="E294" s="453"/>
      <c r="F294" s="453"/>
      <c r="G294" s="453"/>
      <c r="H294" s="460"/>
      <c r="I294" s="546">
        <v>-114301.10562</v>
      </c>
      <c r="J294" s="215"/>
      <c r="K294" s="202"/>
      <c r="L294" s="125"/>
      <c r="M294" s="125"/>
      <c r="N294" s="125"/>
      <c r="O294" s="125"/>
      <c r="P294" s="125"/>
      <c r="Q294" s="125"/>
      <c r="R294" s="125"/>
      <c r="S294" s="125"/>
      <c r="T294" s="125"/>
      <c r="U294" s="125"/>
    </row>
    <row r="295" spans="1:21" s="126" customFormat="1" ht="18" customHeight="1" thickBot="1" x14ac:dyDescent="0.35">
      <c r="A295" s="205"/>
      <c r="B295" s="512" t="s">
        <v>435</v>
      </c>
      <c r="C295" s="494"/>
      <c r="D295" s="493"/>
      <c r="E295" s="493"/>
      <c r="F295" s="493"/>
      <c r="G295" s="493"/>
      <c r="H295" s="536"/>
      <c r="I295" s="548">
        <f>+I293+I294</f>
        <v>240149.78562773578</v>
      </c>
      <c r="J295" s="215"/>
      <c r="K295" s="202"/>
      <c r="L295" s="125"/>
      <c r="M295" s="125"/>
      <c r="N295" s="125"/>
      <c r="O295" s="125"/>
      <c r="P295" s="125"/>
      <c r="Q295" s="125"/>
      <c r="R295" s="125"/>
      <c r="S295" s="125"/>
      <c r="T295" s="125"/>
      <c r="U295" s="125"/>
    </row>
    <row r="296" spans="1:21" s="126" customFormat="1" ht="13.5" customHeight="1" x14ac:dyDescent="0.3">
      <c r="A296" s="205"/>
      <c r="B296" s="117"/>
      <c r="C296" s="148"/>
      <c r="D296" s="148"/>
      <c r="E296" s="148"/>
      <c r="F296" s="148"/>
      <c r="G296" s="148"/>
      <c r="H296" s="148"/>
      <c r="I296" s="156"/>
      <c r="J296" s="215"/>
      <c r="K296" s="202"/>
      <c r="L296" s="125"/>
      <c r="M296" s="125"/>
      <c r="N296" s="125"/>
      <c r="O296" s="125"/>
      <c r="P296" s="125"/>
      <c r="Q296" s="125"/>
      <c r="R296" s="125"/>
      <c r="S296" s="125"/>
      <c r="T296" s="125"/>
      <c r="U296" s="125"/>
    </row>
    <row r="297" spans="1:21" s="126" customFormat="1" ht="13.5" customHeight="1" x14ac:dyDescent="0.3">
      <c r="A297" s="205"/>
      <c r="B297" s="134"/>
      <c r="C297" s="134"/>
      <c r="D297" s="134"/>
      <c r="E297" s="210"/>
      <c r="F297" s="210"/>
      <c r="G297" s="210"/>
      <c r="H297" s="210"/>
      <c r="I297" s="210"/>
      <c r="J297" s="215"/>
      <c r="K297" s="202"/>
      <c r="L297" s="125"/>
      <c r="M297" s="125"/>
      <c r="N297" s="125"/>
      <c r="O297" s="125"/>
      <c r="P297" s="125"/>
      <c r="Q297" s="125"/>
      <c r="R297" s="125"/>
      <c r="S297" s="125"/>
      <c r="T297" s="125"/>
      <c r="U297" s="125"/>
    </row>
    <row r="298" spans="1:21" s="126" customFormat="1" ht="13.5" customHeight="1" thickBot="1" x14ac:dyDescent="0.35">
      <c r="A298" s="205"/>
      <c r="B298" s="134"/>
      <c r="C298" s="134"/>
      <c r="D298" s="134"/>
      <c r="E298" s="210"/>
      <c r="F298" s="210"/>
      <c r="G298" s="210"/>
      <c r="H298" s="210"/>
      <c r="I298" s="210"/>
      <c r="J298" s="215"/>
      <c r="K298" s="202"/>
      <c r="L298" s="125"/>
      <c r="M298" s="125"/>
      <c r="N298" s="125"/>
      <c r="O298" s="125"/>
      <c r="P298" s="125"/>
      <c r="Q298" s="125"/>
      <c r="R298" s="125"/>
      <c r="S298" s="125"/>
      <c r="T298" s="125"/>
      <c r="U298" s="125"/>
    </row>
    <row r="299" spans="1:21" ht="19.2" customHeight="1" thickBot="1" x14ac:dyDescent="0.35">
      <c r="B299" s="212" t="s">
        <v>22</v>
      </c>
      <c r="I299" s="149" t="s">
        <v>218</v>
      </c>
      <c r="J299" s="213"/>
      <c r="L299" s="125"/>
      <c r="M299" s="125"/>
      <c r="N299" s="125"/>
      <c r="O299" s="125"/>
      <c r="P299" s="125"/>
      <c r="Q299" s="125"/>
      <c r="R299" s="125"/>
      <c r="S299" s="125"/>
      <c r="T299" s="125"/>
      <c r="U299" s="125"/>
    </row>
    <row r="300" spans="1:21" s="126" customFormat="1" ht="16.95" customHeight="1" thickBot="1" x14ac:dyDescent="0.35">
      <c r="A300" s="204"/>
      <c r="B300" s="914" t="s">
        <v>329</v>
      </c>
      <c r="C300" s="939">
        <v>2024</v>
      </c>
      <c r="D300" s="940"/>
      <c r="E300" s="940"/>
      <c r="F300" s="940"/>
      <c r="G300" s="940"/>
      <c r="H300" s="940"/>
      <c r="I300" s="941"/>
      <c r="J300" s="228"/>
      <c r="K300" s="202"/>
      <c r="L300" s="125"/>
      <c r="M300" s="125"/>
      <c r="N300" s="125"/>
      <c r="O300" s="125"/>
      <c r="P300" s="125"/>
      <c r="Q300" s="125"/>
      <c r="R300" s="125"/>
      <c r="S300" s="125"/>
      <c r="T300" s="125"/>
      <c r="U300" s="125"/>
    </row>
    <row r="301" spans="1:21" s="126" customFormat="1" ht="15.6" customHeight="1" thickBot="1" x14ac:dyDescent="0.35">
      <c r="A301" s="124"/>
      <c r="B301" s="915"/>
      <c r="C301" s="889" t="s">
        <v>101</v>
      </c>
      <c r="D301" s="889" t="s">
        <v>102</v>
      </c>
      <c r="E301" s="943" t="s">
        <v>103</v>
      </c>
      <c r="F301" s="944"/>
      <c r="G301" s="846" t="s">
        <v>104</v>
      </c>
      <c r="H301" s="846" t="s">
        <v>105</v>
      </c>
      <c r="I301" s="945" t="s">
        <v>93</v>
      </c>
      <c r="J301" s="214"/>
      <c r="K301" s="938"/>
      <c r="L301" s="125"/>
      <c r="M301" s="125"/>
      <c r="N301" s="125"/>
      <c r="O301" s="125"/>
      <c r="P301" s="125"/>
      <c r="Q301" s="125"/>
      <c r="R301" s="125"/>
      <c r="S301" s="125"/>
      <c r="T301" s="125"/>
      <c r="U301" s="125"/>
    </row>
    <row r="302" spans="1:21" s="126" customFormat="1" ht="18" customHeight="1" thickBot="1" x14ac:dyDescent="0.35">
      <c r="A302" s="124"/>
      <c r="B302" s="915"/>
      <c r="C302" s="895"/>
      <c r="D302" s="942"/>
      <c r="E302" s="252" t="s">
        <v>409</v>
      </c>
      <c r="F302" s="251" t="s">
        <v>180</v>
      </c>
      <c r="G302" s="847"/>
      <c r="H302" s="847"/>
      <c r="I302" s="946"/>
      <c r="J302" s="214"/>
      <c r="K302" s="938"/>
      <c r="L302" s="125"/>
      <c r="M302" s="125"/>
      <c r="N302" s="125"/>
      <c r="O302" s="125"/>
      <c r="P302" s="125"/>
      <c r="Q302" s="125"/>
      <c r="R302" s="125"/>
      <c r="S302" s="125"/>
      <c r="T302" s="125"/>
      <c r="U302" s="125"/>
    </row>
    <row r="303" spans="1:21" s="126" customFormat="1" ht="18" customHeight="1" x14ac:dyDescent="0.3">
      <c r="A303" s="205"/>
      <c r="B303" s="557" t="s">
        <v>410</v>
      </c>
      <c r="C303" s="558">
        <v>2282307.7899999996</v>
      </c>
      <c r="D303" s="558">
        <v>129988.14</v>
      </c>
      <c r="E303" s="558">
        <v>33708.800000000003</v>
      </c>
      <c r="F303" s="559">
        <v>8133234.5499999998</v>
      </c>
      <c r="G303" s="558">
        <v>161526.40000000002</v>
      </c>
      <c r="H303" s="560">
        <v>526185.85</v>
      </c>
      <c r="I303" s="561">
        <f>SUM(C303:H303)</f>
        <v>11266951.529999999</v>
      </c>
      <c r="J303" s="229"/>
      <c r="K303" s="216"/>
      <c r="L303" s="125"/>
      <c r="M303" s="125"/>
      <c r="N303" s="125"/>
      <c r="O303" s="125"/>
      <c r="P303" s="125"/>
      <c r="Q303" s="125"/>
      <c r="R303" s="125"/>
      <c r="S303" s="125"/>
      <c r="T303" s="125"/>
      <c r="U303" s="125"/>
    </row>
    <row r="304" spans="1:21" s="126" customFormat="1" ht="18" customHeight="1" x14ac:dyDescent="0.3">
      <c r="A304" s="205"/>
      <c r="B304" s="510" t="s">
        <v>411</v>
      </c>
      <c r="C304" s="506">
        <v>-135407.34</v>
      </c>
      <c r="D304" s="506">
        <v>-24171.53</v>
      </c>
      <c r="E304" s="506"/>
      <c r="F304" s="508"/>
      <c r="G304" s="506"/>
      <c r="H304" s="528">
        <v>-5572.37</v>
      </c>
      <c r="I304" s="537">
        <f t="shared" ref="I304:I315" si="41">SUM(C304:H304)</f>
        <v>-165151.24</v>
      </c>
      <c r="J304" s="229"/>
      <c r="K304" s="216"/>
      <c r="L304" s="125"/>
      <c r="M304" s="125"/>
      <c r="N304" s="125"/>
      <c r="O304" s="125"/>
      <c r="P304" s="125"/>
      <c r="Q304" s="125"/>
      <c r="R304" s="125"/>
      <c r="S304" s="125"/>
      <c r="T304" s="125"/>
      <c r="U304" s="125"/>
    </row>
    <row r="305" spans="1:21" s="126" customFormat="1" ht="18" customHeight="1" x14ac:dyDescent="0.25">
      <c r="A305" s="205"/>
      <c r="B305" s="510" t="s">
        <v>436</v>
      </c>
      <c r="C305" s="513">
        <v>-825189.38</v>
      </c>
      <c r="D305" s="513">
        <v>-2297.9700000000003</v>
      </c>
      <c r="E305" s="513"/>
      <c r="F305" s="514">
        <v>-1020552.04</v>
      </c>
      <c r="G305" s="513"/>
      <c r="H305" s="529">
        <v>-70830.53</v>
      </c>
      <c r="I305" s="537">
        <f t="shared" si="41"/>
        <v>-1918869.9200000002</v>
      </c>
      <c r="J305" s="229"/>
      <c r="K305" s="216"/>
      <c r="L305" s="125"/>
      <c r="M305" s="125"/>
      <c r="N305" s="125"/>
      <c r="O305" s="125"/>
      <c r="P305" s="125"/>
      <c r="Q305" s="125"/>
      <c r="R305" s="125"/>
      <c r="S305" s="125"/>
      <c r="T305" s="125"/>
      <c r="U305" s="125"/>
    </row>
    <row r="306" spans="1:21" s="126" customFormat="1" ht="18" customHeight="1" x14ac:dyDescent="0.25">
      <c r="A306" s="205"/>
      <c r="B306" s="517" t="s">
        <v>413</v>
      </c>
      <c r="C306" s="518">
        <v>-181751.43254976041</v>
      </c>
      <c r="D306" s="518">
        <v>-61251.953151232752</v>
      </c>
      <c r="E306" s="518">
        <v>-319.63289331002051</v>
      </c>
      <c r="F306" s="519">
        <v>450106.04774131958</v>
      </c>
      <c r="G306" s="518">
        <v>-14513.74050962066</v>
      </c>
      <c r="H306" s="530">
        <v>-220654.5958873955</v>
      </c>
      <c r="I306" s="538">
        <f t="shared" si="41"/>
        <v>-28385.30724999978</v>
      </c>
      <c r="J306" s="229"/>
      <c r="K306" s="202"/>
      <c r="L306" s="125"/>
      <c r="M306" s="125"/>
      <c r="N306" s="125"/>
      <c r="O306" s="125"/>
      <c r="P306" s="125"/>
      <c r="Q306" s="125"/>
      <c r="R306" s="125"/>
      <c r="S306" s="125"/>
      <c r="T306" s="125"/>
      <c r="U306" s="125"/>
    </row>
    <row r="307" spans="1:21" s="122" customFormat="1" ht="18" customHeight="1" x14ac:dyDescent="0.25">
      <c r="A307" s="206"/>
      <c r="B307" s="539" t="s">
        <v>414</v>
      </c>
      <c r="C307" s="521">
        <f t="shared" ref="C307:H307" si="42">SUM(C303:C306)</f>
        <v>1139959.6374502394</v>
      </c>
      <c r="D307" s="521">
        <f t="shared" si="42"/>
        <v>42266.686848767247</v>
      </c>
      <c r="E307" s="521">
        <f t="shared" si="42"/>
        <v>33389.16710668998</v>
      </c>
      <c r="F307" s="522">
        <f t="shared" si="42"/>
        <v>7562788.5577413198</v>
      </c>
      <c r="G307" s="521">
        <f t="shared" si="42"/>
        <v>147012.65949037936</v>
      </c>
      <c r="H307" s="531">
        <f t="shared" si="42"/>
        <v>229128.35411260446</v>
      </c>
      <c r="I307" s="540">
        <f>SUM(C307:H307)</f>
        <v>9154545.0627500005</v>
      </c>
      <c r="J307" s="230"/>
      <c r="K307" s="217"/>
      <c r="L307" s="125"/>
      <c r="M307" s="125"/>
      <c r="N307" s="125"/>
      <c r="O307" s="125"/>
      <c r="P307" s="125"/>
      <c r="Q307" s="125"/>
      <c r="R307" s="125"/>
      <c r="S307" s="125"/>
      <c r="T307" s="125"/>
      <c r="U307" s="125"/>
    </row>
    <row r="308" spans="1:21" s="126" customFormat="1" ht="18" customHeight="1" x14ac:dyDescent="0.25">
      <c r="A308" s="205"/>
      <c r="B308" s="523" t="s">
        <v>415</v>
      </c>
      <c r="C308" s="524">
        <v>-76969.018479999955</v>
      </c>
      <c r="D308" s="524">
        <v>1404.0207599999974</v>
      </c>
      <c r="E308" s="524">
        <v>39899.797519999993</v>
      </c>
      <c r="F308" s="525">
        <v>-381033.83200999955</v>
      </c>
      <c r="G308" s="524">
        <v>-11751.784870000001</v>
      </c>
      <c r="H308" s="532">
        <v>-19008.905450000002</v>
      </c>
      <c r="I308" s="541">
        <f>SUM(C308:H308)</f>
        <v>-447459.7225299995</v>
      </c>
      <c r="J308" s="229"/>
      <c r="K308" s="202"/>
      <c r="L308" s="125"/>
      <c r="M308" s="125"/>
      <c r="N308" s="125"/>
      <c r="O308" s="125"/>
      <c r="P308" s="125"/>
      <c r="Q308" s="125"/>
      <c r="R308" s="125"/>
      <c r="S308" s="125"/>
      <c r="T308" s="125"/>
      <c r="U308" s="125"/>
    </row>
    <row r="309" spans="1:21" s="122" customFormat="1" ht="18" customHeight="1" x14ac:dyDescent="0.25">
      <c r="A309" s="206"/>
      <c r="B309" s="539" t="s">
        <v>416</v>
      </c>
      <c r="C309" s="521">
        <f t="shared" ref="C309:H309" si="43">SUM(C307+C308)</f>
        <v>1062990.6189702395</v>
      </c>
      <c r="D309" s="521">
        <f t="shared" si="43"/>
        <v>43670.707608767247</v>
      </c>
      <c r="E309" s="521">
        <f t="shared" si="43"/>
        <v>73288.964626689965</v>
      </c>
      <c r="F309" s="522">
        <f t="shared" si="43"/>
        <v>7181754.7257313207</v>
      </c>
      <c r="G309" s="521">
        <f t="shared" si="43"/>
        <v>135260.87462037936</v>
      </c>
      <c r="H309" s="531">
        <f t="shared" si="43"/>
        <v>210119.44866260447</v>
      </c>
      <c r="I309" s="540">
        <f t="shared" si="41"/>
        <v>8707085.3402200025</v>
      </c>
      <c r="J309" s="230"/>
      <c r="K309" s="217"/>
      <c r="L309" s="125"/>
      <c r="M309" s="125"/>
      <c r="N309" s="125"/>
      <c r="O309" s="125"/>
      <c r="P309" s="125"/>
      <c r="Q309" s="125"/>
      <c r="R309" s="125"/>
      <c r="S309" s="125"/>
      <c r="T309" s="125"/>
      <c r="U309" s="125"/>
    </row>
    <row r="310" spans="1:21" s="126" customFormat="1" ht="18" customHeight="1" x14ac:dyDescent="0.3">
      <c r="A310" s="205"/>
      <c r="B310" s="520"/>
      <c r="C310" s="526"/>
      <c r="D310" s="526"/>
      <c r="E310" s="526"/>
      <c r="F310" s="527"/>
      <c r="G310" s="526"/>
      <c r="H310" s="533"/>
      <c r="I310" s="542">
        <f t="shared" si="41"/>
        <v>0</v>
      </c>
      <c r="J310" s="229"/>
      <c r="K310" s="202"/>
      <c r="L310" s="125"/>
      <c r="M310" s="125"/>
      <c r="N310" s="125"/>
      <c r="O310" s="125"/>
      <c r="P310" s="125"/>
      <c r="Q310" s="125"/>
      <c r="R310" s="125"/>
      <c r="S310" s="125"/>
      <c r="T310" s="125"/>
      <c r="U310" s="125"/>
    </row>
    <row r="311" spans="1:21" s="126" customFormat="1" ht="18" customHeight="1" x14ac:dyDescent="0.3">
      <c r="A311" s="205"/>
      <c r="B311" s="511" t="s">
        <v>417</v>
      </c>
      <c r="C311" s="507"/>
      <c r="D311" s="507"/>
      <c r="E311" s="507"/>
      <c r="F311" s="509"/>
      <c r="G311" s="507"/>
      <c r="H311" s="534"/>
      <c r="I311" s="537">
        <f t="shared" si="41"/>
        <v>0</v>
      </c>
      <c r="J311" s="229"/>
      <c r="K311" s="124"/>
      <c r="L311" s="125"/>
      <c r="M311" s="125"/>
      <c r="N311" s="125"/>
      <c r="O311" s="125"/>
      <c r="P311" s="125"/>
      <c r="Q311" s="125"/>
      <c r="R311" s="125"/>
      <c r="S311" s="125"/>
      <c r="T311" s="125"/>
      <c r="U311" s="125"/>
    </row>
    <row r="312" spans="1:21" s="126" customFormat="1" ht="18" customHeight="1" x14ac:dyDescent="0.25">
      <c r="A312" s="205"/>
      <c r="B312" s="510" t="s">
        <v>418</v>
      </c>
      <c r="C312" s="515">
        <v>-1278532.1037126889</v>
      </c>
      <c r="D312" s="515">
        <v>-21176.586521245368</v>
      </c>
      <c r="E312" s="515">
        <v>-251.89145868482228</v>
      </c>
      <c r="F312" s="516">
        <v>-4676960.2496253336</v>
      </c>
      <c r="G312" s="515">
        <v>-145734.32528846283</v>
      </c>
      <c r="H312" s="535">
        <v>-86764.24347358814</v>
      </c>
      <c r="I312" s="543">
        <f>SUM(C312:H312)</f>
        <v>-6209419.4000800038</v>
      </c>
      <c r="J312" s="229"/>
      <c r="K312" s="202"/>
      <c r="L312" s="125"/>
      <c r="M312" s="125"/>
      <c r="N312" s="125"/>
      <c r="O312" s="125"/>
      <c r="P312" s="125"/>
      <c r="Q312" s="125"/>
      <c r="R312" s="125"/>
      <c r="S312" s="125"/>
      <c r="T312" s="125"/>
      <c r="U312" s="125"/>
    </row>
    <row r="313" spans="1:21" s="126" customFormat="1" ht="18" customHeight="1" x14ac:dyDescent="0.25">
      <c r="A313" s="205"/>
      <c r="B313" s="510" t="s">
        <v>419</v>
      </c>
      <c r="C313" s="515">
        <v>-26322.86437508525</v>
      </c>
      <c r="D313" s="515">
        <v>11963.564554292001</v>
      </c>
      <c r="E313" s="515">
        <v>-769.02818271468163</v>
      </c>
      <c r="F313" s="516">
        <v>-249821.19428276244</v>
      </c>
      <c r="G313" s="515">
        <v>-9228.2353137719983</v>
      </c>
      <c r="H313" s="535">
        <v>17502.682620042076</v>
      </c>
      <c r="I313" s="543">
        <f t="shared" si="41"/>
        <v>-256675.07498000033</v>
      </c>
      <c r="J313" s="229"/>
      <c r="K313" s="202"/>
      <c r="L313" s="125"/>
      <c r="M313" s="125"/>
      <c r="N313" s="125"/>
      <c r="O313" s="125"/>
      <c r="P313" s="125"/>
      <c r="Q313" s="125"/>
      <c r="R313" s="125"/>
      <c r="S313" s="125"/>
      <c r="T313" s="125"/>
      <c r="U313" s="125"/>
    </row>
    <row r="314" spans="1:21" s="126" customFormat="1" ht="18" customHeight="1" x14ac:dyDescent="0.25">
      <c r="A314" s="205"/>
      <c r="B314" s="517" t="s">
        <v>420</v>
      </c>
      <c r="C314" s="549"/>
      <c r="D314" s="549"/>
      <c r="E314" s="549"/>
      <c r="F314" s="550"/>
      <c r="G314" s="549"/>
      <c r="H314" s="551"/>
      <c r="I314" s="552">
        <f t="shared" si="41"/>
        <v>0</v>
      </c>
      <c r="J314" s="229"/>
      <c r="K314" s="202"/>
      <c r="L314" s="125"/>
      <c r="M314" s="125"/>
      <c r="N314" s="125"/>
      <c r="O314" s="125"/>
      <c r="P314" s="125"/>
      <c r="Q314" s="125"/>
      <c r="R314" s="125"/>
      <c r="S314" s="125"/>
      <c r="T314" s="125"/>
      <c r="U314" s="125"/>
    </row>
    <row r="315" spans="1:21" s="122" customFormat="1" ht="18" customHeight="1" x14ac:dyDescent="0.25">
      <c r="A315" s="206"/>
      <c r="B315" s="562" t="s">
        <v>421</v>
      </c>
      <c r="C315" s="608">
        <f t="shared" ref="C315:H315" si="44">SUM(C309:C314)</f>
        <v>-241864.34911753461</v>
      </c>
      <c r="D315" s="608">
        <f t="shared" si="44"/>
        <v>34457.685641813878</v>
      </c>
      <c r="E315" s="608">
        <f t="shared" si="44"/>
        <v>72268.044985290457</v>
      </c>
      <c r="F315" s="609">
        <f t="shared" si="44"/>
        <v>2254973.2818232249</v>
      </c>
      <c r="G315" s="608">
        <f t="shared" si="44"/>
        <v>-19701.685981855473</v>
      </c>
      <c r="H315" s="610">
        <f t="shared" si="44"/>
        <v>140857.88780905842</v>
      </c>
      <c r="I315" s="611">
        <f t="shared" si="41"/>
        <v>2240990.8651599977</v>
      </c>
      <c r="J315" s="230"/>
      <c r="K315" s="218"/>
      <c r="L315" s="132"/>
      <c r="M315" s="132"/>
      <c r="N315" s="132"/>
      <c r="O315" s="132"/>
      <c r="P315" s="132"/>
      <c r="Q315" s="132"/>
      <c r="R315" s="132"/>
      <c r="S315" s="132"/>
      <c r="T315" s="132"/>
      <c r="U315" s="132"/>
    </row>
    <row r="316" spans="1:21" s="126" customFormat="1" ht="18" customHeight="1" x14ac:dyDescent="0.3">
      <c r="A316" s="205"/>
      <c r="B316" s="553"/>
      <c r="C316" s="455"/>
      <c r="D316" s="457"/>
      <c r="E316" s="457"/>
      <c r="F316" s="457"/>
      <c r="G316" s="457"/>
      <c r="H316" s="459"/>
      <c r="I316" s="544"/>
      <c r="J316" s="229"/>
      <c r="K316" s="202"/>
      <c r="L316" s="125"/>
      <c r="M316" s="125"/>
      <c r="N316" s="125"/>
      <c r="O316" s="125"/>
      <c r="P316" s="125"/>
      <c r="Q316" s="125"/>
      <c r="R316" s="125"/>
      <c r="S316" s="125"/>
      <c r="T316" s="125"/>
      <c r="U316" s="125"/>
    </row>
    <row r="317" spans="1:21" s="126" customFormat="1" ht="18" customHeight="1" x14ac:dyDescent="0.3">
      <c r="A317" s="205"/>
      <c r="B317" s="511" t="s">
        <v>422</v>
      </c>
      <c r="C317" s="454"/>
      <c r="D317" s="453"/>
      <c r="E317" s="453"/>
      <c r="F317" s="453"/>
      <c r="G317" s="453"/>
      <c r="H317" s="460"/>
      <c r="I317" s="545">
        <f>SUM(I318:I322)</f>
        <v>2411094.4865999999</v>
      </c>
      <c r="J317" s="229"/>
      <c r="K317" s="202"/>
      <c r="L317" s="125"/>
      <c r="M317" s="125"/>
      <c r="N317" s="125"/>
      <c r="O317" s="125"/>
      <c r="P317" s="125"/>
      <c r="Q317" s="125"/>
      <c r="R317" s="125"/>
      <c r="S317" s="125"/>
      <c r="T317" s="125"/>
      <c r="U317" s="125"/>
    </row>
    <row r="318" spans="1:21" s="126" customFormat="1" ht="18" customHeight="1" x14ac:dyDescent="0.3">
      <c r="A318" s="205"/>
      <c r="B318" s="510" t="s">
        <v>423</v>
      </c>
      <c r="C318" s="454"/>
      <c r="D318" s="453"/>
      <c r="E318" s="453"/>
      <c r="F318" s="453"/>
      <c r="G318" s="453"/>
      <c r="H318" s="460"/>
      <c r="I318" s="546">
        <v>315053.12273</v>
      </c>
      <c r="J318" s="229"/>
      <c r="K318" s="202"/>
      <c r="L318" s="125"/>
      <c r="M318" s="125"/>
      <c r="N318" s="125"/>
      <c r="O318" s="125"/>
      <c r="P318" s="125"/>
      <c r="Q318" s="125"/>
      <c r="R318" s="125"/>
      <c r="S318" s="125"/>
      <c r="T318" s="125"/>
      <c r="U318" s="125"/>
    </row>
    <row r="319" spans="1:21" s="126" customFormat="1" ht="18" customHeight="1" x14ac:dyDescent="0.3">
      <c r="A319" s="205"/>
      <c r="B319" s="510" t="s">
        <v>424</v>
      </c>
      <c r="C319" s="454"/>
      <c r="D319" s="453"/>
      <c r="E319" s="453"/>
      <c r="F319" s="453"/>
      <c r="G319" s="453"/>
      <c r="H319" s="460"/>
      <c r="I319" s="546">
        <v>1882810.10891</v>
      </c>
      <c r="J319" s="229"/>
      <c r="K319" s="202"/>
      <c r="L319" s="125"/>
      <c r="M319" s="125"/>
      <c r="N319" s="125"/>
      <c r="O319" s="125"/>
      <c r="P319" s="125"/>
      <c r="Q319" s="125"/>
      <c r="R319" s="125"/>
      <c r="S319" s="125"/>
      <c r="T319" s="125"/>
      <c r="U319" s="125"/>
    </row>
    <row r="320" spans="1:21" s="126" customFormat="1" ht="18" customHeight="1" x14ac:dyDescent="0.3">
      <c r="A320" s="205"/>
      <c r="B320" s="510" t="s">
        <v>425</v>
      </c>
      <c r="C320" s="454"/>
      <c r="D320" s="453"/>
      <c r="E320" s="453"/>
      <c r="F320" s="453"/>
      <c r="G320" s="453"/>
      <c r="H320" s="460"/>
      <c r="I320" s="547"/>
      <c r="J320" s="229"/>
      <c r="K320" s="202"/>
      <c r="L320" s="125"/>
      <c r="M320" s="125"/>
      <c r="N320" s="125"/>
      <c r="O320" s="125"/>
      <c r="P320" s="125"/>
      <c r="Q320" s="125"/>
      <c r="R320" s="125"/>
      <c r="S320" s="125"/>
      <c r="T320" s="125"/>
      <c r="U320" s="125"/>
    </row>
    <row r="321" spans="1:21" s="126" customFormat="1" ht="18" customHeight="1" x14ac:dyDescent="0.3">
      <c r="A321" s="205"/>
      <c r="B321" s="510" t="s">
        <v>426</v>
      </c>
      <c r="C321" s="454"/>
      <c r="D321" s="453"/>
      <c r="E321" s="453"/>
      <c r="F321" s="453"/>
      <c r="G321" s="453"/>
      <c r="H321" s="460"/>
      <c r="I321" s="547"/>
      <c r="J321" s="229"/>
      <c r="K321" s="202"/>
      <c r="L321" s="125"/>
      <c r="M321" s="125"/>
      <c r="N321" s="125"/>
      <c r="O321" s="125"/>
      <c r="P321" s="125"/>
      <c r="Q321" s="125"/>
      <c r="R321" s="125"/>
      <c r="S321" s="125"/>
      <c r="T321" s="125"/>
      <c r="U321" s="125"/>
    </row>
    <row r="322" spans="1:21" s="126" customFormat="1" ht="18" customHeight="1" x14ac:dyDescent="0.3">
      <c r="A322" s="205"/>
      <c r="B322" s="510" t="s">
        <v>427</v>
      </c>
      <c r="C322" s="454"/>
      <c r="D322" s="453"/>
      <c r="E322" s="453"/>
      <c r="F322" s="453"/>
      <c r="G322" s="453"/>
      <c r="H322" s="460"/>
      <c r="I322" s="547">
        <v>213231.25495999999</v>
      </c>
      <c r="J322" s="229"/>
      <c r="K322" s="202"/>
      <c r="L322" s="125"/>
      <c r="M322" s="125"/>
      <c r="N322" s="125"/>
      <c r="O322" s="125"/>
      <c r="P322" s="125"/>
      <c r="Q322" s="125"/>
      <c r="R322" s="125"/>
      <c r="S322" s="125"/>
      <c r="T322" s="125"/>
      <c r="U322" s="125"/>
    </row>
    <row r="323" spans="1:21" s="126" customFormat="1" ht="18" customHeight="1" x14ac:dyDescent="0.3">
      <c r="A323" s="205"/>
      <c r="B323" s="510"/>
      <c r="C323" s="454"/>
      <c r="D323" s="453"/>
      <c r="E323" s="453"/>
      <c r="F323" s="453"/>
      <c r="G323" s="453"/>
      <c r="H323" s="460"/>
      <c r="I323" s="537"/>
      <c r="J323" s="229"/>
      <c r="K323" s="202"/>
      <c r="L323" s="125"/>
      <c r="M323" s="125"/>
      <c r="N323" s="125"/>
      <c r="O323" s="125"/>
      <c r="P323" s="125"/>
      <c r="Q323" s="125"/>
      <c r="R323" s="125"/>
      <c r="S323" s="125"/>
      <c r="T323" s="125"/>
      <c r="U323" s="125"/>
    </row>
    <row r="324" spans="1:21" s="126" customFormat="1" ht="18" customHeight="1" x14ac:dyDescent="0.3">
      <c r="A324" s="205"/>
      <c r="B324" s="511" t="s">
        <v>428</v>
      </c>
      <c r="C324" s="454"/>
      <c r="D324" s="453"/>
      <c r="E324" s="453"/>
      <c r="F324" s="453"/>
      <c r="G324" s="453"/>
      <c r="H324" s="460"/>
      <c r="I324" s="546"/>
      <c r="J324" s="229"/>
      <c r="K324" s="202"/>
      <c r="L324" s="125"/>
      <c r="M324" s="125"/>
      <c r="N324" s="125"/>
      <c r="O324" s="125"/>
      <c r="P324" s="125"/>
      <c r="Q324" s="125"/>
      <c r="R324" s="125"/>
      <c r="S324" s="125"/>
      <c r="T324" s="125"/>
      <c r="U324" s="125"/>
    </row>
    <row r="325" spans="1:21" s="126" customFormat="1" ht="28.95" customHeight="1" x14ac:dyDescent="0.3">
      <c r="A325" s="205"/>
      <c r="B325" s="510" t="s">
        <v>429</v>
      </c>
      <c r="C325" s="454"/>
      <c r="D325" s="453"/>
      <c r="E325" s="453"/>
      <c r="F325" s="453"/>
      <c r="G325" s="453"/>
      <c r="H325" s="460"/>
      <c r="I325" s="546">
        <v>-3873147</v>
      </c>
      <c r="J325" s="229"/>
      <c r="K325" s="202"/>
      <c r="L325" s="125"/>
      <c r="M325" s="125"/>
      <c r="N325" s="125"/>
      <c r="O325" s="125"/>
      <c r="P325" s="125"/>
      <c r="Q325" s="125"/>
      <c r="R325" s="125"/>
      <c r="S325" s="125"/>
      <c r="T325" s="125"/>
      <c r="U325" s="125"/>
    </row>
    <row r="326" spans="1:21" s="126" customFormat="1" ht="18" customHeight="1" x14ac:dyDescent="0.3">
      <c r="A326" s="205"/>
      <c r="B326" s="510" t="s">
        <v>430</v>
      </c>
      <c r="C326" s="454"/>
      <c r="D326" s="453"/>
      <c r="E326" s="453"/>
      <c r="F326" s="453"/>
      <c r="G326" s="453"/>
      <c r="H326" s="460"/>
      <c r="I326" s="537"/>
      <c r="J326" s="229"/>
      <c r="K326" s="202"/>
      <c r="L326" s="125"/>
      <c r="M326" s="125"/>
      <c r="N326" s="125"/>
      <c r="O326" s="125"/>
      <c r="P326" s="125"/>
      <c r="Q326" s="125"/>
      <c r="R326" s="125"/>
      <c r="S326" s="125"/>
      <c r="T326" s="125"/>
      <c r="U326" s="125"/>
    </row>
    <row r="327" spans="1:21" s="126" customFormat="1" ht="18" customHeight="1" x14ac:dyDescent="0.3">
      <c r="A327" s="205"/>
      <c r="B327" s="511" t="s">
        <v>431</v>
      </c>
      <c r="C327" s="454"/>
      <c r="D327" s="453"/>
      <c r="E327" s="453"/>
      <c r="F327" s="453"/>
      <c r="G327" s="453"/>
      <c r="H327" s="460"/>
      <c r="I327" s="545">
        <f>I315+I317+I325</f>
        <v>778938.35175999813</v>
      </c>
      <c r="J327" s="229"/>
      <c r="K327" s="202"/>
      <c r="L327" s="125"/>
      <c r="M327" s="125"/>
      <c r="N327" s="125"/>
      <c r="O327" s="125"/>
      <c r="P327" s="125"/>
      <c r="Q327" s="125"/>
      <c r="R327" s="125"/>
      <c r="S327" s="125"/>
      <c r="T327" s="125"/>
      <c r="U327" s="125"/>
    </row>
    <row r="328" spans="1:21" s="126" customFormat="1" ht="18" customHeight="1" x14ac:dyDescent="0.3">
      <c r="A328" s="205"/>
      <c r="B328" s="510" t="s">
        <v>432</v>
      </c>
      <c r="C328" s="454"/>
      <c r="D328" s="453"/>
      <c r="E328" s="453"/>
      <c r="F328" s="453"/>
      <c r="G328" s="453"/>
      <c r="H328" s="460"/>
      <c r="I328" s="537">
        <v>-293079</v>
      </c>
      <c r="J328" s="229"/>
      <c r="K328" s="202"/>
      <c r="L328" s="125"/>
      <c r="M328" s="125"/>
      <c r="N328" s="125"/>
      <c r="O328" s="125"/>
      <c r="P328" s="125"/>
      <c r="Q328" s="125"/>
      <c r="R328" s="125"/>
      <c r="S328" s="125"/>
      <c r="T328" s="125"/>
      <c r="U328" s="125"/>
    </row>
    <row r="329" spans="1:21" s="126" customFormat="1" ht="18" customHeight="1" x14ac:dyDescent="0.3">
      <c r="A329" s="205"/>
      <c r="B329" s="511" t="s">
        <v>433</v>
      </c>
      <c r="C329" s="454"/>
      <c r="D329" s="453"/>
      <c r="E329" s="453"/>
      <c r="F329" s="453"/>
      <c r="G329" s="453"/>
      <c r="H329" s="460"/>
      <c r="I329" s="545">
        <f>I327+I328</f>
        <v>485859.35175999813</v>
      </c>
      <c r="J329" s="229"/>
      <c r="K329" s="202"/>
      <c r="L329" s="125"/>
      <c r="M329" s="125"/>
      <c r="N329" s="125"/>
      <c r="O329" s="125"/>
      <c r="P329" s="125"/>
      <c r="Q329" s="125"/>
      <c r="R329" s="125"/>
      <c r="S329" s="125"/>
      <c r="T329" s="125"/>
      <c r="U329" s="125"/>
    </row>
    <row r="330" spans="1:21" s="126" customFormat="1" ht="18" customHeight="1" x14ac:dyDescent="0.3">
      <c r="A330" s="205"/>
      <c r="B330" s="510" t="s">
        <v>434</v>
      </c>
      <c r="C330" s="454"/>
      <c r="D330" s="453"/>
      <c r="E330" s="453"/>
      <c r="F330" s="453"/>
      <c r="G330" s="453"/>
      <c r="H330" s="460"/>
      <c r="I330" s="546">
        <v>-294840.15983000002</v>
      </c>
      <c r="J330" s="229"/>
      <c r="K330" s="202"/>
      <c r="L330" s="125"/>
      <c r="M330" s="125"/>
      <c r="N330" s="125"/>
      <c r="O330" s="125"/>
      <c r="P330" s="125"/>
      <c r="Q330" s="125"/>
      <c r="R330" s="125"/>
      <c r="S330" s="125"/>
      <c r="T330" s="125"/>
      <c r="U330" s="125"/>
    </row>
    <row r="331" spans="1:21" s="126" customFormat="1" ht="18" customHeight="1" thickBot="1" x14ac:dyDescent="0.35">
      <c r="A331" s="205"/>
      <c r="B331" s="512" t="s">
        <v>435</v>
      </c>
      <c r="C331" s="494"/>
      <c r="D331" s="493"/>
      <c r="E331" s="493"/>
      <c r="F331" s="493"/>
      <c r="G331" s="493"/>
      <c r="H331" s="536"/>
      <c r="I331" s="548">
        <f>I329+I330</f>
        <v>191019.19192999811</v>
      </c>
      <c r="J331" s="229"/>
      <c r="K331" s="202"/>
      <c r="L331" s="125"/>
      <c r="M331" s="125"/>
      <c r="N331" s="125"/>
      <c r="O331" s="125"/>
      <c r="P331" s="125"/>
      <c r="Q331" s="125"/>
      <c r="R331" s="125"/>
      <c r="S331" s="125"/>
      <c r="T331" s="125"/>
      <c r="U331" s="125"/>
    </row>
    <row r="332" spans="1:21" s="126" customFormat="1" ht="13.5" customHeight="1" x14ac:dyDescent="0.3">
      <c r="A332" s="205"/>
      <c r="B332" s="209"/>
      <c r="C332" s="210"/>
      <c r="D332" s="210"/>
      <c r="E332" s="210"/>
      <c r="F332" s="210"/>
      <c r="G332" s="210"/>
      <c r="H332" s="210"/>
      <c r="I332" s="229"/>
      <c r="J332" s="229"/>
      <c r="K332" s="202"/>
      <c r="L332" s="125"/>
      <c r="M332" s="125"/>
      <c r="N332" s="125"/>
      <c r="O332" s="125"/>
      <c r="P332" s="125"/>
      <c r="Q332" s="125"/>
      <c r="R332" s="125"/>
      <c r="S332" s="125"/>
      <c r="T332" s="125"/>
      <c r="U332" s="125"/>
    </row>
    <row r="333" spans="1:21" s="126" customFormat="1" ht="13.5" customHeight="1" x14ac:dyDescent="0.3">
      <c r="A333" s="205"/>
      <c r="B333" s="134"/>
      <c r="C333" s="134"/>
      <c r="D333" s="134"/>
      <c r="E333" s="210"/>
      <c r="F333" s="210"/>
      <c r="G333" s="210"/>
      <c r="H333" s="210"/>
      <c r="I333" s="229"/>
      <c r="J333" s="229"/>
      <c r="K333" s="202"/>
      <c r="L333" s="125"/>
      <c r="M333" s="125"/>
      <c r="N333" s="125"/>
      <c r="O333" s="125"/>
      <c r="P333" s="125"/>
      <c r="Q333" s="125"/>
      <c r="R333" s="125"/>
      <c r="S333" s="125"/>
      <c r="T333" s="125"/>
      <c r="U333" s="125"/>
    </row>
    <row r="334" spans="1:21" s="126" customFormat="1" ht="13.5" customHeight="1" thickBot="1" x14ac:dyDescent="0.35">
      <c r="A334" s="205"/>
      <c r="B334" s="140"/>
      <c r="C334" s="140"/>
      <c r="D334" s="140"/>
      <c r="E334" s="210"/>
      <c r="F334" s="210"/>
      <c r="G334" s="210"/>
      <c r="H334" s="210"/>
      <c r="I334" s="229"/>
      <c r="J334" s="229"/>
      <c r="K334" s="202"/>
      <c r="L334" s="125"/>
      <c r="M334" s="125"/>
      <c r="N334" s="125"/>
      <c r="O334" s="125"/>
      <c r="P334" s="125"/>
      <c r="Q334" s="125"/>
      <c r="R334" s="125"/>
      <c r="S334" s="125"/>
      <c r="T334" s="125"/>
      <c r="U334" s="125"/>
    </row>
    <row r="335" spans="1:21" ht="19.95" customHeight="1" thickBot="1" x14ac:dyDescent="0.35">
      <c r="B335" s="212" t="s">
        <v>24</v>
      </c>
      <c r="I335" s="149" t="s">
        <v>218</v>
      </c>
      <c r="J335" s="213"/>
      <c r="L335" s="125"/>
      <c r="M335" s="125"/>
      <c r="N335" s="125"/>
      <c r="O335" s="125"/>
      <c r="P335" s="125"/>
      <c r="Q335" s="125"/>
      <c r="R335" s="125"/>
      <c r="S335" s="125"/>
      <c r="T335" s="125"/>
      <c r="U335" s="125"/>
    </row>
    <row r="336" spans="1:21" s="126" customFormat="1" ht="18.600000000000001" customHeight="1" thickBot="1" x14ac:dyDescent="0.35">
      <c r="A336" s="204"/>
      <c r="B336" s="914" t="s">
        <v>329</v>
      </c>
      <c r="C336" s="939">
        <v>2024</v>
      </c>
      <c r="D336" s="940"/>
      <c r="E336" s="940"/>
      <c r="F336" s="940"/>
      <c r="G336" s="940"/>
      <c r="H336" s="940"/>
      <c r="I336" s="941"/>
      <c r="J336" s="228"/>
      <c r="K336" s="202"/>
      <c r="L336" s="125"/>
      <c r="M336" s="125"/>
      <c r="N336" s="125"/>
      <c r="O336" s="125"/>
      <c r="P336" s="125"/>
      <c r="Q336" s="125"/>
      <c r="R336" s="125"/>
      <c r="S336" s="125"/>
      <c r="T336" s="125"/>
      <c r="U336" s="125"/>
    </row>
    <row r="337" spans="1:21" s="126" customFormat="1" ht="16.95" customHeight="1" thickBot="1" x14ac:dyDescent="0.35">
      <c r="A337" s="124"/>
      <c r="B337" s="915"/>
      <c r="C337" s="889" t="s">
        <v>101</v>
      </c>
      <c r="D337" s="889" t="s">
        <v>102</v>
      </c>
      <c r="E337" s="943" t="s">
        <v>103</v>
      </c>
      <c r="F337" s="944"/>
      <c r="G337" s="846" t="s">
        <v>104</v>
      </c>
      <c r="H337" s="846" t="s">
        <v>105</v>
      </c>
      <c r="I337" s="945" t="s">
        <v>93</v>
      </c>
      <c r="J337" s="214"/>
      <c r="K337" s="938"/>
      <c r="L337" s="973"/>
      <c r="M337" s="125"/>
      <c r="N337" s="125"/>
      <c r="O337" s="125"/>
      <c r="P337" s="125"/>
      <c r="Q337" s="125"/>
      <c r="R337" s="125"/>
      <c r="S337" s="125"/>
      <c r="T337" s="125"/>
      <c r="U337" s="125"/>
    </row>
    <row r="338" spans="1:21" s="126" customFormat="1" ht="19.95" customHeight="1" thickBot="1" x14ac:dyDescent="0.35">
      <c r="A338" s="124"/>
      <c r="B338" s="915"/>
      <c r="C338" s="895"/>
      <c r="D338" s="942"/>
      <c r="E338" s="252" t="s">
        <v>409</v>
      </c>
      <c r="F338" s="251" t="s">
        <v>180</v>
      </c>
      <c r="G338" s="847"/>
      <c r="H338" s="847"/>
      <c r="I338" s="946"/>
      <c r="J338" s="214"/>
      <c r="K338" s="938"/>
      <c r="L338" s="125"/>
      <c r="M338" s="125"/>
      <c r="N338" s="125"/>
      <c r="O338" s="125"/>
      <c r="P338" s="125"/>
      <c r="Q338" s="125"/>
      <c r="R338" s="125"/>
      <c r="S338" s="125"/>
      <c r="T338" s="125"/>
      <c r="U338" s="125"/>
    </row>
    <row r="339" spans="1:21" s="126" customFormat="1" ht="18" customHeight="1" x14ac:dyDescent="0.3">
      <c r="A339" s="205"/>
      <c r="B339" s="557" t="s">
        <v>410</v>
      </c>
      <c r="C339" s="558">
        <v>115906.81448485501</v>
      </c>
      <c r="D339" s="558">
        <v>975.35198999999989</v>
      </c>
      <c r="E339" s="558">
        <v>43022.538319999905</v>
      </c>
      <c r="F339" s="559">
        <v>360105.45944999991</v>
      </c>
      <c r="G339" s="558">
        <v>35382.234959999994</v>
      </c>
      <c r="H339" s="560">
        <v>88135.014585299999</v>
      </c>
      <c r="I339" s="561">
        <f t="shared" ref="I339:I345" si="45">SUM(C339:H339)</f>
        <v>643527.41379015485</v>
      </c>
      <c r="J339" s="215"/>
      <c r="K339" s="216"/>
      <c r="L339" s="125"/>
      <c r="M339" s="125"/>
      <c r="N339" s="125"/>
      <c r="O339" s="125"/>
      <c r="P339" s="125"/>
      <c r="Q339" s="125"/>
      <c r="R339" s="125"/>
      <c r="S339" s="125"/>
      <c r="T339" s="125"/>
      <c r="U339" s="125"/>
    </row>
    <row r="340" spans="1:21" s="126" customFormat="1" ht="18" customHeight="1" x14ac:dyDescent="0.3">
      <c r="A340" s="205"/>
      <c r="B340" s="510" t="s">
        <v>411</v>
      </c>
      <c r="C340" s="506">
        <v>-4686.23855</v>
      </c>
      <c r="D340" s="506"/>
      <c r="E340" s="506"/>
      <c r="F340" s="508">
        <v>-545.47986000000003</v>
      </c>
      <c r="G340" s="506"/>
      <c r="H340" s="528">
        <v>-9735.5047500000001</v>
      </c>
      <c r="I340" s="537">
        <f t="shared" si="45"/>
        <v>-14967.223160000001</v>
      </c>
      <c r="J340" s="215"/>
      <c r="K340" s="216"/>
      <c r="L340" s="125"/>
      <c r="M340" s="125"/>
      <c r="N340" s="125"/>
      <c r="O340" s="125"/>
      <c r="P340" s="125"/>
      <c r="Q340" s="125"/>
      <c r="R340" s="125"/>
      <c r="S340" s="125"/>
      <c r="T340" s="125"/>
      <c r="U340" s="125"/>
    </row>
    <row r="341" spans="1:21" s="126" customFormat="1" ht="18" customHeight="1" x14ac:dyDescent="0.25">
      <c r="A341" s="205"/>
      <c r="B341" s="510" t="s">
        <v>436</v>
      </c>
      <c r="C341" s="513">
        <v>-40346.97984</v>
      </c>
      <c r="D341" s="513">
        <v>-323.7</v>
      </c>
      <c r="E341" s="513"/>
      <c r="F341" s="514">
        <v>-113348.38894999999</v>
      </c>
      <c r="G341" s="513"/>
      <c r="H341" s="529">
        <v>-4777.1432800000002</v>
      </c>
      <c r="I341" s="537">
        <f t="shared" si="45"/>
        <v>-158796.21206999998</v>
      </c>
      <c r="J341" s="215"/>
      <c r="K341" s="216"/>
      <c r="L341" s="125"/>
      <c r="M341" s="125"/>
      <c r="N341" s="125"/>
      <c r="O341" s="125"/>
      <c r="P341" s="125"/>
      <c r="Q341" s="125"/>
      <c r="R341" s="125"/>
      <c r="S341" s="125"/>
      <c r="T341" s="125"/>
      <c r="U341" s="125"/>
    </row>
    <row r="342" spans="1:21" s="126" customFormat="1" ht="18" customHeight="1" x14ac:dyDescent="0.25">
      <c r="A342" s="205"/>
      <c r="B342" s="517" t="s">
        <v>413</v>
      </c>
      <c r="C342" s="518">
        <v>-59677.557939999992</v>
      </c>
      <c r="D342" s="518">
        <v>-449.20433999999989</v>
      </c>
      <c r="E342" s="518"/>
      <c r="F342" s="519">
        <v>-16268.086429999999</v>
      </c>
      <c r="G342" s="518">
        <v>-135.2636809208731</v>
      </c>
      <c r="H342" s="530">
        <v>-52460.207909079123</v>
      </c>
      <c r="I342" s="538">
        <f t="shared" si="45"/>
        <v>-128990.32029999999</v>
      </c>
      <c r="J342" s="215"/>
      <c r="K342" s="202"/>
      <c r="L342" s="125"/>
      <c r="M342" s="125"/>
      <c r="N342" s="125"/>
      <c r="O342" s="125"/>
      <c r="P342" s="125"/>
      <c r="Q342" s="125"/>
      <c r="R342" s="125"/>
      <c r="S342" s="125"/>
      <c r="T342" s="125"/>
      <c r="U342" s="125"/>
    </row>
    <row r="343" spans="1:21" s="122" customFormat="1" ht="18" customHeight="1" x14ac:dyDescent="0.25">
      <c r="A343" s="206"/>
      <c r="B343" s="539" t="s">
        <v>414</v>
      </c>
      <c r="C343" s="521">
        <f t="shared" ref="C343:H343" si="46">SUM(C339:C342)</f>
        <v>11196.038154855029</v>
      </c>
      <c r="D343" s="521">
        <f t="shared" si="46"/>
        <v>202.44764999999995</v>
      </c>
      <c r="E343" s="521">
        <f t="shared" si="46"/>
        <v>43022.538319999905</v>
      </c>
      <c r="F343" s="522">
        <f t="shared" si="46"/>
        <v>229943.5042099999</v>
      </c>
      <c r="G343" s="521">
        <f t="shared" si="46"/>
        <v>35246.971279079124</v>
      </c>
      <c r="H343" s="531">
        <f t="shared" si="46"/>
        <v>21162.15864622088</v>
      </c>
      <c r="I343" s="540">
        <f t="shared" si="45"/>
        <v>340773.65826015483</v>
      </c>
      <c r="J343" s="215"/>
      <c r="K343" s="217"/>
      <c r="L343" s="125"/>
      <c r="M343" s="125"/>
      <c r="N343" s="125"/>
      <c r="O343" s="125"/>
      <c r="P343" s="125"/>
      <c r="Q343" s="125"/>
      <c r="R343" s="125"/>
      <c r="S343" s="125"/>
      <c r="T343" s="125"/>
      <c r="U343" s="125"/>
    </row>
    <row r="344" spans="1:21" s="126" customFormat="1" ht="18" customHeight="1" x14ac:dyDescent="0.25">
      <c r="A344" s="205"/>
      <c r="B344" s="523" t="s">
        <v>415</v>
      </c>
      <c r="C344" s="524">
        <v>-4361.5158752666366</v>
      </c>
      <c r="D344" s="524">
        <v>-6.5619293992481289</v>
      </c>
      <c r="E344" s="524">
        <v>6155.1597169789966</v>
      </c>
      <c r="F344" s="525">
        <v>49828.96774988278</v>
      </c>
      <c r="G344" s="524">
        <v>13748.14664834567</v>
      </c>
      <c r="H344" s="532">
        <v>6363.1303724535937</v>
      </c>
      <c r="I344" s="541">
        <f t="shared" si="45"/>
        <v>71727.326682995146</v>
      </c>
      <c r="J344" s="215"/>
      <c r="K344" s="202"/>
      <c r="L344" s="125"/>
      <c r="M344" s="125"/>
      <c r="N344" s="125"/>
      <c r="O344" s="125"/>
      <c r="P344" s="125"/>
      <c r="Q344" s="125"/>
      <c r="R344" s="125"/>
      <c r="S344" s="125"/>
      <c r="T344" s="125"/>
      <c r="U344" s="125"/>
    </row>
    <row r="345" spans="1:21" s="122" customFormat="1" ht="18" customHeight="1" x14ac:dyDescent="0.25">
      <c r="A345" s="206"/>
      <c r="B345" s="539" t="s">
        <v>416</v>
      </c>
      <c r="C345" s="521">
        <f t="shared" ref="C345:H345" si="47">SUM(C343+C344)</f>
        <v>6834.5222795883919</v>
      </c>
      <c r="D345" s="521">
        <f t="shared" si="47"/>
        <v>195.88572060075182</v>
      </c>
      <c r="E345" s="521">
        <f t="shared" si="47"/>
        <v>49177.698036978902</v>
      </c>
      <c r="F345" s="522">
        <f t="shared" si="47"/>
        <v>279772.47195988265</v>
      </c>
      <c r="G345" s="521">
        <f t="shared" si="47"/>
        <v>48995.117927424792</v>
      </c>
      <c r="H345" s="531">
        <f t="shared" si="47"/>
        <v>27525.289018674473</v>
      </c>
      <c r="I345" s="540">
        <f t="shared" si="45"/>
        <v>412500.98494314996</v>
      </c>
      <c r="J345" s="215"/>
      <c r="K345" s="217"/>
      <c r="L345" s="125"/>
      <c r="M345" s="125"/>
      <c r="N345" s="125"/>
      <c r="O345" s="125"/>
      <c r="P345" s="125"/>
      <c r="Q345" s="125"/>
      <c r="R345" s="125"/>
      <c r="S345" s="125"/>
      <c r="T345" s="125"/>
      <c r="U345" s="125"/>
    </row>
    <row r="346" spans="1:21" s="126" customFormat="1" ht="18" customHeight="1" x14ac:dyDescent="0.3">
      <c r="A346" s="205"/>
      <c r="B346" s="520"/>
      <c r="C346" s="526"/>
      <c r="D346" s="526"/>
      <c r="E346" s="526"/>
      <c r="F346" s="527"/>
      <c r="G346" s="526"/>
      <c r="H346" s="533"/>
      <c r="I346" s="542">
        <f t="shared" ref="I346:I351" si="48">SUM(C346:H346)</f>
        <v>0</v>
      </c>
      <c r="J346" s="215"/>
      <c r="K346" s="202"/>
      <c r="L346" s="125"/>
      <c r="M346" s="125"/>
      <c r="N346" s="125"/>
      <c r="O346" s="125"/>
      <c r="P346" s="125"/>
      <c r="Q346" s="125"/>
      <c r="R346" s="125"/>
      <c r="S346" s="125"/>
      <c r="T346" s="125"/>
      <c r="U346" s="125"/>
    </row>
    <row r="347" spans="1:21" s="126" customFormat="1" ht="18" customHeight="1" x14ac:dyDescent="0.3">
      <c r="A347" s="205"/>
      <c r="B347" s="511" t="s">
        <v>417</v>
      </c>
      <c r="C347" s="507"/>
      <c r="D347" s="507"/>
      <c r="E347" s="507"/>
      <c r="F347" s="509"/>
      <c r="G347" s="507"/>
      <c r="H347" s="534"/>
      <c r="I347" s="537">
        <f t="shared" si="48"/>
        <v>0</v>
      </c>
      <c r="J347" s="215"/>
      <c r="K347" s="124"/>
      <c r="L347" s="125"/>
      <c r="M347" s="125"/>
      <c r="N347" s="125"/>
      <c r="O347" s="125"/>
      <c r="P347" s="125"/>
      <c r="Q347" s="125"/>
      <c r="R347" s="125"/>
      <c r="S347" s="125"/>
      <c r="T347" s="125"/>
      <c r="U347" s="125"/>
    </row>
    <row r="348" spans="1:21" s="126" customFormat="1" ht="18" customHeight="1" x14ac:dyDescent="0.25">
      <c r="A348" s="205"/>
      <c r="B348" s="510" t="s">
        <v>418</v>
      </c>
      <c r="C348" s="515">
        <v>-9433.7416600000142</v>
      </c>
      <c r="D348" s="515">
        <v>638.89243999999997</v>
      </c>
      <c r="E348" s="515">
        <v>-2053.0451699999999</v>
      </c>
      <c r="F348" s="516">
        <v>-210307.65388999999</v>
      </c>
      <c r="G348" s="515">
        <v>-47580.841369999995</v>
      </c>
      <c r="H348" s="535">
        <v>40910.332430000009</v>
      </c>
      <c r="I348" s="543">
        <f t="shared" si="48"/>
        <v>-227826.05721999996</v>
      </c>
      <c r="J348" s="215"/>
      <c r="K348" s="202"/>
      <c r="L348" s="125"/>
      <c r="M348" s="125"/>
      <c r="N348" s="125"/>
      <c r="O348" s="125"/>
      <c r="P348" s="125"/>
      <c r="Q348" s="125"/>
      <c r="R348" s="125"/>
      <c r="S348" s="125"/>
      <c r="T348" s="125"/>
      <c r="U348" s="125"/>
    </row>
    <row r="349" spans="1:21" s="126" customFormat="1" ht="18" customHeight="1" x14ac:dyDescent="0.25">
      <c r="A349" s="205"/>
      <c r="B349" s="510" t="s">
        <v>419</v>
      </c>
      <c r="C349" s="515">
        <v>-11866.633478431373</v>
      </c>
      <c r="D349" s="515">
        <v>-81.429592078947607</v>
      </c>
      <c r="E349" s="515">
        <v>-8110.4834144992665</v>
      </c>
      <c r="F349" s="516">
        <v>-28992.186237790807</v>
      </c>
      <c r="G349" s="515">
        <v>-2161.2795139874188</v>
      </c>
      <c r="H349" s="535">
        <v>-20864.78841641594</v>
      </c>
      <c r="I349" s="543">
        <f t="shared" si="48"/>
        <v>-72076.800653203769</v>
      </c>
      <c r="J349" s="215"/>
      <c r="K349" s="202"/>
      <c r="L349" s="125"/>
      <c r="M349" s="125"/>
      <c r="N349" s="125"/>
      <c r="O349" s="125"/>
      <c r="P349" s="125"/>
      <c r="Q349" s="125"/>
      <c r="R349" s="125"/>
      <c r="S349" s="125"/>
      <c r="T349" s="125"/>
      <c r="U349" s="125"/>
    </row>
    <row r="350" spans="1:21" s="126" customFormat="1" ht="18" customHeight="1" x14ac:dyDescent="0.25">
      <c r="A350" s="205"/>
      <c r="B350" s="517" t="s">
        <v>420</v>
      </c>
      <c r="C350" s="549">
        <v>-355.96749000000011</v>
      </c>
      <c r="D350" s="549">
        <v>-27.260180000000002</v>
      </c>
      <c r="E350" s="549"/>
      <c r="F350" s="550">
        <v>-13309.136259999999</v>
      </c>
      <c r="G350" s="549"/>
      <c r="H350" s="551">
        <v>-4194.7270099999987</v>
      </c>
      <c r="I350" s="552">
        <f t="shared" si="48"/>
        <v>-17887.090939999998</v>
      </c>
      <c r="J350" s="215"/>
      <c r="K350" s="202"/>
      <c r="L350" s="125"/>
      <c r="M350" s="125"/>
      <c r="N350" s="125"/>
      <c r="O350" s="125"/>
      <c r="P350" s="125"/>
      <c r="Q350" s="125"/>
      <c r="R350" s="125"/>
      <c r="S350" s="125"/>
      <c r="T350" s="125"/>
      <c r="U350" s="125"/>
    </row>
    <row r="351" spans="1:21" s="122" customFormat="1" ht="18" customHeight="1" x14ac:dyDescent="0.25">
      <c r="A351" s="206"/>
      <c r="B351" s="562" t="s">
        <v>421</v>
      </c>
      <c r="C351" s="608">
        <f t="shared" ref="C351:H351" si="49">SUM(C345:C350)</f>
        <v>-14821.820348842995</v>
      </c>
      <c r="D351" s="608">
        <f t="shared" si="49"/>
        <v>726.08838852180418</v>
      </c>
      <c r="E351" s="608">
        <f t="shared" si="49"/>
        <v>39014.16945247964</v>
      </c>
      <c r="F351" s="609">
        <f t="shared" si="49"/>
        <v>27163.495572091851</v>
      </c>
      <c r="G351" s="608">
        <f t="shared" si="49"/>
        <v>-747.00295656262188</v>
      </c>
      <c r="H351" s="610">
        <f t="shared" si="49"/>
        <v>43376.106022258551</v>
      </c>
      <c r="I351" s="611">
        <f t="shared" si="48"/>
        <v>94711.036129946238</v>
      </c>
      <c r="J351" s="215"/>
      <c r="K351" s="218"/>
      <c r="L351" s="132"/>
      <c r="M351" s="132"/>
      <c r="N351" s="132"/>
      <c r="O351" s="132"/>
      <c r="P351" s="132"/>
      <c r="Q351" s="132"/>
      <c r="R351" s="132"/>
      <c r="S351" s="132"/>
      <c r="T351" s="132"/>
      <c r="U351" s="132"/>
    </row>
    <row r="352" spans="1:21" s="233" customFormat="1" ht="18" customHeight="1" x14ac:dyDescent="0.3">
      <c r="A352" s="231"/>
      <c r="B352" s="553"/>
      <c r="C352" s="455"/>
      <c r="D352" s="457"/>
      <c r="E352" s="457"/>
      <c r="F352" s="457"/>
      <c r="G352" s="457"/>
      <c r="H352" s="459"/>
      <c r="I352" s="544"/>
      <c r="J352" s="232"/>
      <c r="K352" s="217"/>
      <c r="L352" s="125"/>
      <c r="M352" s="125"/>
      <c r="N352" s="125"/>
      <c r="O352" s="125"/>
      <c r="P352" s="125"/>
      <c r="Q352" s="125"/>
      <c r="R352" s="125"/>
      <c r="S352" s="125"/>
      <c r="T352" s="125"/>
      <c r="U352" s="125"/>
    </row>
    <row r="353" spans="1:21" s="233" customFormat="1" ht="18" customHeight="1" x14ac:dyDescent="0.3">
      <c r="A353" s="231"/>
      <c r="B353" s="511" t="s">
        <v>422</v>
      </c>
      <c r="C353" s="454"/>
      <c r="D353" s="453"/>
      <c r="E353" s="453"/>
      <c r="F353" s="453"/>
      <c r="G353" s="453"/>
      <c r="H353" s="460"/>
      <c r="I353" s="545">
        <f>SUM(I354:I358)</f>
        <v>310293.50365999999</v>
      </c>
      <c r="J353" s="232"/>
      <c r="K353" s="217"/>
      <c r="L353" s="125"/>
      <c r="M353" s="125"/>
      <c r="N353" s="125"/>
      <c r="O353" s="125"/>
      <c r="P353" s="125"/>
      <c r="Q353" s="125"/>
      <c r="R353" s="125"/>
      <c r="S353" s="125"/>
      <c r="T353" s="125"/>
      <c r="U353" s="125"/>
    </row>
    <row r="354" spans="1:21" s="126" customFormat="1" ht="18" customHeight="1" x14ac:dyDescent="0.3">
      <c r="A354" s="205"/>
      <c r="B354" s="510" t="s">
        <v>423</v>
      </c>
      <c r="C354" s="454"/>
      <c r="D354" s="453"/>
      <c r="E354" s="453"/>
      <c r="F354" s="453"/>
      <c r="G354" s="453"/>
      <c r="H354" s="460"/>
      <c r="I354" s="546">
        <v>116010.09814999999</v>
      </c>
      <c r="J354" s="232"/>
      <c r="K354" s="202"/>
      <c r="L354" s="125"/>
      <c r="M354" s="125"/>
      <c r="N354" s="125"/>
      <c r="O354" s="125"/>
      <c r="P354" s="125"/>
      <c r="Q354" s="125"/>
      <c r="R354" s="125"/>
      <c r="S354" s="125"/>
      <c r="T354" s="125"/>
      <c r="U354" s="125"/>
    </row>
    <row r="355" spans="1:21" s="126" customFormat="1" ht="18" customHeight="1" x14ac:dyDescent="0.3">
      <c r="A355" s="205"/>
      <c r="B355" s="510" t="s">
        <v>424</v>
      </c>
      <c r="C355" s="454"/>
      <c r="D355" s="453"/>
      <c r="E355" s="453"/>
      <c r="F355" s="453"/>
      <c r="G355" s="453"/>
      <c r="H355" s="460"/>
      <c r="I355" s="546">
        <v>183942.48297000001</v>
      </c>
      <c r="J355" s="232"/>
      <c r="K355" s="202"/>
      <c r="L355" s="125"/>
      <c r="M355" s="125"/>
      <c r="N355" s="125"/>
      <c r="O355" s="125"/>
      <c r="P355" s="125"/>
      <c r="Q355" s="125"/>
      <c r="R355" s="125"/>
      <c r="S355" s="125"/>
      <c r="T355" s="125"/>
      <c r="U355" s="125"/>
    </row>
    <row r="356" spans="1:21" s="126" customFormat="1" ht="18" customHeight="1" x14ac:dyDescent="0.3">
      <c r="A356" s="205"/>
      <c r="B356" s="510" t="s">
        <v>425</v>
      </c>
      <c r="C356" s="454"/>
      <c r="D356" s="453"/>
      <c r="E356" s="453"/>
      <c r="F356" s="453"/>
      <c r="G356" s="453"/>
      <c r="H356" s="460"/>
      <c r="I356" s="547"/>
      <c r="J356" s="232"/>
      <c r="K356" s="202"/>
      <c r="L356" s="125"/>
      <c r="M356" s="125"/>
      <c r="N356" s="125"/>
      <c r="O356" s="125"/>
      <c r="P356" s="125"/>
      <c r="Q356" s="125"/>
      <c r="R356" s="125"/>
      <c r="S356" s="125"/>
      <c r="T356" s="125"/>
      <c r="U356" s="125"/>
    </row>
    <row r="357" spans="1:21" s="126" customFormat="1" ht="18" customHeight="1" x14ac:dyDescent="0.3">
      <c r="A357" s="205"/>
      <c r="B357" s="510" t="s">
        <v>426</v>
      </c>
      <c r="C357" s="454"/>
      <c r="D357" s="453"/>
      <c r="E357" s="453"/>
      <c r="F357" s="453"/>
      <c r="G357" s="453"/>
      <c r="H357" s="460"/>
      <c r="I357" s="547"/>
      <c r="J357" s="232"/>
      <c r="K357" s="202"/>
      <c r="L357" s="125"/>
      <c r="M357" s="125"/>
      <c r="N357" s="125"/>
      <c r="O357" s="125"/>
      <c r="P357" s="125"/>
      <c r="Q357" s="125"/>
      <c r="R357" s="125"/>
      <c r="S357" s="125"/>
      <c r="T357" s="125"/>
      <c r="U357" s="125"/>
    </row>
    <row r="358" spans="1:21" s="126" customFormat="1" ht="18" customHeight="1" x14ac:dyDescent="0.3">
      <c r="A358" s="205"/>
      <c r="B358" s="510" t="s">
        <v>427</v>
      </c>
      <c r="C358" s="454"/>
      <c r="D358" s="453"/>
      <c r="E358" s="453"/>
      <c r="F358" s="453"/>
      <c r="G358" s="453"/>
      <c r="H358" s="460"/>
      <c r="I358" s="547">
        <v>10340.922540000001</v>
      </c>
      <c r="J358" s="232"/>
      <c r="K358" s="202"/>
      <c r="L358" s="125"/>
      <c r="M358" s="125"/>
      <c r="N358" s="125"/>
      <c r="O358" s="125"/>
      <c r="P358" s="125"/>
      <c r="Q358" s="125"/>
      <c r="R358" s="125"/>
      <c r="S358" s="125"/>
      <c r="T358" s="125"/>
      <c r="U358" s="125"/>
    </row>
    <row r="359" spans="1:21" s="126" customFormat="1" ht="18" customHeight="1" x14ac:dyDescent="0.3">
      <c r="A359" s="205"/>
      <c r="B359" s="510"/>
      <c r="C359" s="454"/>
      <c r="D359" s="453"/>
      <c r="E359" s="453"/>
      <c r="F359" s="453"/>
      <c r="G359" s="453"/>
      <c r="H359" s="460"/>
      <c r="I359" s="537"/>
      <c r="J359" s="232"/>
      <c r="K359" s="202"/>
      <c r="L359" s="125"/>
      <c r="M359" s="125"/>
      <c r="N359" s="125"/>
      <c r="O359" s="125"/>
      <c r="P359" s="125"/>
      <c r="Q359" s="125"/>
      <c r="R359" s="125"/>
      <c r="S359" s="125"/>
      <c r="T359" s="125"/>
      <c r="U359" s="125"/>
    </row>
    <row r="360" spans="1:21" s="126" customFormat="1" ht="18" customHeight="1" x14ac:dyDescent="0.3">
      <c r="A360" s="205"/>
      <c r="B360" s="511" t="s">
        <v>428</v>
      </c>
      <c r="C360" s="454"/>
      <c r="D360" s="453"/>
      <c r="E360" s="453"/>
      <c r="F360" s="453"/>
      <c r="G360" s="453"/>
      <c r="H360" s="460"/>
      <c r="I360" s="546"/>
      <c r="J360" s="232"/>
      <c r="K360" s="202"/>
      <c r="L360" s="125"/>
      <c r="M360" s="125"/>
      <c r="N360" s="125"/>
      <c r="O360" s="125"/>
      <c r="P360" s="125"/>
      <c r="Q360" s="125"/>
      <c r="R360" s="125"/>
      <c r="S360" s="125"/>
      <c r="T360" s="125"/>
      <c r="U360" s="125"/>
    </row>
    <row r="361" spans="1:21" s="126" customFormat="1" ht="30" customHeight="1" x14ac:dyDescent="0.3">
      <c r="A361" s="205"/>
      <c r="B361" s="510" t="s">
        <v>429</v>
      </c>
      <c r="C361" s="454"/>
      <c r="D361" s="453"/>
      <c r="E361" s="453"/>
      <c r="F361" s="453"/>
      <c r="G361" s="453"/>
      <c r="H361" s="460"/>
      <c r="I361" s="546">
        <v>-379599.83042000001</v>
      </c>
      <c r="J361" s="232"/>
      <c r="K361" s="202"/>
      <c r="L361" s="125"/>
      <c r="M361" s="125"/>
      <c r="N361" s="125"/>
      <c r="O361" s="125"/>
      <c r="P361" s="125"/>
      <c r="Q361" s="125"/>
      <c r="R361" s="125"/>
      <c r="S361" s="125"/>
      <c r="T361" s="125"/>
      <c r="U361" s="125"/>
    </row>
    <row r="362" spans="1:21" s="126" customFormat="1" ht="18" customHeight="1" x14ac:dyDescent="0.3">
      <c r="A362" s="205"/>
      <c r="B362" s="510" t="s">
        <v>430</v>
      </c>
      <c r="C362" s="454"/>
      <c r="D362" s="453"/>
      <c r="E362" s="453"/>
      <c r="F362" s="453"/>
      <c r="G362" s="453"/>
      <c r="H362" s="460"/>
      <c r="I362" s="537"/>
      <c r="J362" s="232"/>
      <c r="K362" s="202"/>
      <c r="L362" s="125"/>
      <c r="M362" s="125"/>
      <c r="N362" s="125"/>
      <c r="O362" s="125"/>
      <c r="P362" s="125"/>
      <c r="Q362" s="125"/>
      <c r="R362" s="125"/>
      <c r="S362" s="125"/>
      <c r="T362" s="125"/>
      <c r="U362" s="125"/>
    </row>
    <row r="363" spans="1:21" s="126" customFormat="1" ht="18" customHeight="1" x14ac:dyDescent="0.3">
      <c r="A363" s="205"/>
      <c r="B363" s="511" t="s">
        <v>431</v>
      </c>
      <c r="C363" s="454"/>
      <c r="D363" s="453"/>
      <c r="E363" s="453"/>
      <c r="F363" s="453"/>
      <c r="G363" s="453"/>
      <c r="H363" s="460"/>
      <c r="I363" s="545">
        <f>I351+I353+I361</f>
        <v>25404.709369946213</v>
      </c>
      <c r="J363" s="232"/>
      <c r="K363" s="202"/>
      <c r="L363" s="125"/>
      <c r="M363" s="125"/>
      <c r="N363" s="125"/>
      <c r="O363" s="125"/>
      <c r="P363" s="125"/>
      <c r="Q363" s="125"/>
      <c r="R363" s="125"/>
      <c r="S363" s="125"/>
      <c r="T363" s="125"/>
      <c r="U363" s="125"/>
    </row>
    <row r="364" spans="1:21" s="126" customFormat="1" ht="18" customHeight="1" x14ac:dyDescent="0.3">
      <c r="A364" s="205"/>
      <c r="B364" s="510" t="s">
        <v>432</v>
      </c>
      <c r="C364" s="454"/>
      <c r="D364" s="453"/>
      <c r="E364" s="453"/>
      <c r="F364" s="453"/>
      <c r="G364" s="453"/>
      <c r="H364" s="460"/>
      <c r="I364" s="537">
        <v>-22554.936900000001</v>
      </c>
      <c r="J364" s="232"/>
      <c r="K364" s="202"/>
      <c r="L364" s="125"/>
      <c r="M364" s="125"/>
      <c r="N364" s="125"/>
      <c r="O364" s="125"/>
      <c r="P364" s="125"/>
      <c r="Q364" s="125"/>
      <c r="R364" s="125"/>
      <c r="S364" s="125"/>
      <c r="T364" s="125"/>
      <c r="U364" s="125"/>
    </row>
    <row r="365" spans="1:21" s="126" customFormat="1" ht="18" customHeight="1" x14ac:dyDescent="0.3">
      <c r="A365" s="205"/>
      <c r="B365" s="511" t="s">
        <v>433</v>
      </c>
      <c r="C365" s="454"/>
      <c r="D365" s="453"/>
      <c r="E365" s="453"/>
      <c r="F365" s="453"/>
      <c r="G365" s="453"/>
      <c r="H365" s="460"/>
      <c r="I365" s="545">
        <f>I363+I364</f>
        <v>2849.7724699462124</v>
      </c>
      <c r="J365" s="232"/>
      <c r="K365" s="202"/>
      <c r="L365" s="125"/>
      <c r="M365" s="125"/>
      <c r="N365" s="125"/>
      <c r="O365" s="125"/>
      <c r="P365" s="125"/>
      <c r="Q365" s="125"/>
      <c r="R365" s="125"/>
      <c r="S365" s="125"/>
      <c r="T365" s="125"/>
      <c r="U365" s="125"/>
    </row>
    <row r="366" spans="1:21" s="126" customFormat="1" ht="18" customHeight="1" x14ac:dyDescent="0.3">
      <c r="A366" s="205"/>
      <c r="B366" s="510" t="s">
        <v>434</v>
      </c>
      <c r="C366" s="454"/>
      <c r="D366" s="453"/>
      <c r="E366" s="453"/>
      <c r="F366" s="453"/>
      <c r="G366" s="453"/>
      <c r="H366" s="460"/>
      <c r="I366" s="546">
        <v>-823.55858999999998</v>
      </c>
      <c r="J366" s="232"/>
      <c r="K366" s="202"/>
      <c r="L366" s="125"/>
      <c r="M366" s="125"/>
      <c r="N366" s="125"/>
      <c r="O366" s="125"/>
      <c r="P366" s="125"/>
      <c r="Q366" s="125"/>
      <c r="R366" s="125"/>
      <c r="S366" s="125"/>
      <c r="T366" s="125"/>
      <c r="U366" s="125"/>
    </row>
    <row r="367" spans="1:21" s="126" customFormat="1" ht="18" customHeight="1" thickBot="1" x14ac:dyDescent="0.35">
      <c r="A367" s="205"/>
      <c r="B367" s="512" t="s">
        <v>435</v>
      </c>
      <c r="C367" s="494"/>
      <c r="D367" s="493"/>
      <c r="E367" s="493"/>
      <c r="F367" s="493"/>
      <c r="G367" s="493"/>
      <c r="H367" s="536"/>
      <c r="I367" s="548">
        <f>I365+I366</f>
        <v>2026.2138799462123</v>
      </c>
      <c r="J367" s="232"/>
      <c r="K367" s="202"/>
      <c r="L367" s="125"/>
      <c r="M367" s="125"/>
      <c r="N367" s="125"/>
      <c r="O367" s="125"/>
      <c r="P367" s="125"/>
      <c r="Q367" s="125"/>
      <c r="R367" s="125"/>
      <c r="S367" s="125"/>
      <c r="T367" s="125"/>
      <c r="U367" s="125"/>
    </row>
    <row r="368" spans="1:21" s="126" customFormat="1" ht="13.5" customHeight="1" x14ac:dyDescent="0.3">
      <c r="A368" s="205"/>
      <c r="B368" s="209"/>
      <c r="C368" s="210"/>
      <c r="D368" s="210"/>
      <c r="E368" s="210"/>
      <c r="F368" s="210"/>
      <c r="G368" s="210"/>
      <c r="H368" s="210"/>
      <c r="I368" s="210"/>
      <c r="J368" s="215"/>
      <c r="K368" s="202"/>
      <c r="L368" s="125"/>
      <c r="M368" s="125"/>
      <c r="N368" s="125"/>
      <c r="O368" s="125"/>
      <c r="P368" s="125"/>
      <c r="Q368" s="125"/>
      <c r="R368" s="125"/>
      <c r="S368" s="125"/>
      <c r="T368" s="125"/>
      <c r="U368" s="125"/>
    </row>
    <row r="369" spans="1:21" s="126" customFormat="1" ht="13.5" customHeight="1" x14ac:dyDescent="0.3">
      <c r="A369" s="205"/>
      <c r="B369" s="209"/>
      <c r="C369" s="210"/>
      <c r="D369" s="210"/>
      <c r="E369" s="210"/>
      <c r="F369" s="210"/>
      <c r="G369" s="210"/>
      <c r="H369" s="210"/>
      <c r="I369" s="210"/>
      <c r="J369" s="215"/>
      <c r="K369" s="202"/>
      <c r="L369" s="125"/>
      <c r="M369" s="125"/>
      <c r="N369" s="125"/>
      <c r="O369" s="125"/>
      <c r="P369" s="125"/>
      <c r="Q369" s="125"/>
      <c r="R369" s="125"/>
      <c r="S369" s="125"/>
      <c r="T369" s="125"/>
      <c r="U369" s="125"/>
    </row>
    <row r="370" spans="1:21" s="126" customFormat="1" ht="13.5" customHeight="1" x14ac:dyDescent="0.3">
      <c r="A370" s="205"/>
      <c r="B370" s="134"/>
      <c r="C370" s="134"/>
      <c r="D370" s="134"/>
      <c r="E370" s="210"/>
      <c r="F370" s="210"/>
      <c r="G370" s="210"/>
      <c r="H370" s="210"/>
      <c r="K370" s="202"/>
      <c r="L370" s="125"/>
      <c r="M370" s="125"/>
      <c r="N370" s="125"/>
      <c r="O370" s="125"/>
      <c r="P370" s="125"/>
      <c r="Q370" s="125"/>
      <c r="R370" s="125"/>
      <c r="S370" s="125"/>
      <c r="T370" s="125"/>
      <c r="U370" s="125"/>
    </row>
    <row r="371" spans="1:21" s="126" customFormat="1" ht="13.5" customHeight="1" thickBot="1" x14ac:dyDescent="0.35">
      <c r="A371" s="205"/>
      <c r="B371" s="140"/>
      <c r="C371" s="140"/>
      <c r="D371" s="140"/>
      <c r="E371" s="210"/>
      <c r="F371" s="210"/>
      <c r="G371" s="210"/>
      <c r="H371" s="210"/>
      <c r="I371" s="210"/>
      <c r="L371" s="125"/>
      <c r="M371" s="125"/>
      <c r="N371" s="125"/>
      <c r="O371" s="125"/>
      <c r="P371" s="125"/>
      <c r="Q371" s="125"/>
      <c r="R371" s="125"/>
      <c r="S371" s="125"/>
      <c r="T371" s="125"/>
      <c r="U371" s="125"/>
    </row>
    <row r="372" spans="1:21" s="126" customFormat="1" ht="19.95" customHeight="1" thickBot="1" x14ac:dyDescent="0.35">
      <c r="A372" s="205"/>
      <c r="B372" s="564" t="s">
        <v>34</v>
      </c>
      <c r="C372" s="140"/>
      <c r="D372" s="140"/>
      <c r="E372" s="210"/>
      <c r="F372" s="210"/>
      <c r="G372" s="210"/>
      <c r="H372" s="210"/>
      <c r="I372" s="210"/>
      <c r="J372" s="210"/>
      <c r="K372" s="149" t="s">
        <v>218</v>
      </c>
      <c r="L372" s="125"/>
      <c r="M372" s="125"/>
      <c r="N372" s="125"/>
      <c r="O372" s="125"/>
      <c r="P372" s="125"/>
      <c r="Q372" s="125"/>
      <c r="R372" s="125"/>
      <c r="S372" s="125"/>
      <c r="T372" s="125"/>
      <c r="U372" s="125"/>
    </row>
    <row r="373" spans="1:21" s="126" customFormat="1" ht="19.2" customHeight="1" thickBot="1" x14ac:dyDescent="0.35">
      <c r="A373" s="205"/>
      <c r="B373" s="914" t="s">
        <v>329</v>
      </c>
      <c r="C373" s="939">
        <v>2024</v>
      </c>
      <c r="D373" s="940"/>
      <c r="E373" s="940"/>
      <c r="F373" s="940"/>
      <c r="G373" s="940"/>
      <c r="H373" s="940"/>
      <c r="I373" s="940"/>
      <c r="J373" s="940"/>
      <c r="K373" s="941"/>
      <c r="L373" s="125"/>
      <c r="M373" s="125"/>
      <c r="N373" s="125"/>
      <c r="O373" s="125"/>
      <c r="P373" s="125"/>
      <c r="Q373" s="125"/>
      <c r="R373" s="125"/>
      <c r="S373" s="125"/>
      <c r="T373" s="125"/>
      <c r="U373" s="125"/>
    </row>
    <row r="374" spans="1:21" s="126" customFormat="1" ht="22.2" customHeight="1" thickBot="1" x14ac:dyDescent="0.35">
      <c r="A374" s="205"/>
      <c r="B374" s="915"/>
      <c r="C374" s="889" t="s">
        <v>101</v>
      </c>
      <c r="D374" s="889" t="s">
        <v>102</v>
      </c>
      <c r="E374" s="896" t="s">
        <v>103</v>
      </c>
      <c r="F374" s="898"/>
      <c r="G374" s="846" t="s">
        <v>104</v>
      </c>
      <c r="H374" s="846" t="s">
        <v>105</v>
      </c>
      <c r="I374" s="947" t="s">
        <v>251</v>
      </c>
      <c r="J374" s="947" t="s">
        <v>93</v>
      </c>
      <c r="K374" s="949" t="s">
        <v>408</v>
      </c>
      <c r="L374" s="125"/>
      <c r="M374" s="125"/>
      <c r="N374" s="125"/>
      <c r="O374" s="125"/>
      <c r="P374" s="125"/>
      <c r="Q374" s="125"/>
      <c r="R374" s="125"/>
      <c r="S374" s="125"/>
      <c r="T374" s="125"/>
      <c r="U374" s="125"/>
    </row>
    <row r="375" spans="1:21" s="126" customFormat="1" ht="22.95" customHeight="1" x14ac:dyDescent="0.3">
      <c r="A375" s="205"/>
      <c r="B375" s="915"/>
      <c r="C375" s="895"/>
      <c r="D375" s="895"/>
      <c r="E375" s="252" t="s">
        <v>409</v>
      </c>
      <c r="F375" s="252" t="s">
        <v>180</v>
      </c>
      <c r="G375" s="847"/>
      <c r="H375" s="847"/>
      <c r="I375" s="948"/>
      <c r="J375" s="948"/>
      <c r="K375" s="950"/>
      <c r="L375" s="125"/>
      <c r="M375" s="125"/>
      <c r="N375" s="125"/>
      <c r="O375" s="125"/>
      <c r="P375" s="125"/>
      <c r="Q375" s="125"/>
      <c r="R375" s="125"/>
      <c r="S375" s="125"/>
      <c r="T375" s="125"/>
      <c r="U375" s="125"/>
    </row>
    <row r="376" spans="1:21" s="126" customFormat="1" ht="18" customHeight="1" x14ac:dyDescent="0.3">
      <c r="A376" s="205"/>
      <c r="B376" s="588" t="s">
        <v>410</v>
      </c>
      <c r="C376" s="569">
        <v>2704.7090600000001</v>
      </c>
      <c r="D376" s="569">
        <v>869.34036000000003</v>
      </c>
      <c r="E376" s="577"/>
      <c r="F376" s="577">
        <v>144468.25461</v>
      </c>
      <c r="G376" s="577">
        <v>6995880.5174599998</v>
      </c>
      <c r="H376" s="577">
        <v>6919.1347900000001</v>
      </c>
      <c r="I376" s="577">
        <v>19372517.928349998</v>
      </c>
      <c r="J376" s="583">
        <f>SUM(C376:I376)</f>
        <v>26523359.884629998</v>
      </c>
      <c r="K376" s="589">
        <v>2829360.2522800001</v>
      </c>
      <c r="L376" s="125"/>
      <c r="M376" s="125"/>
      <c r="N376" s="125"/>
      <c r="O376" s="125"/>
      <c r="P376" s="125"/>
      <c r="Q376" s="125"/>
      <c r="R376" s="125"/>
      <c r="S376" s="125"/>
      <c r="T376" s="125"/>
      <c r="U376" s="125"/>
    </row>
    <row r="377" spans="1:21" s="126" customFormat="1" ht="18" customHeight="1" x14ac:dyDescent="0.3">
      <c r="A377" s="205"/>
      <c r="B377" s="479" t="s">
        <v>437</v>
      </c>
      <c r="C377" s="570"/>
      <c r="D377" s="570"/>
      <c r="E377" s="570"/>
      <c r="F377" s="570"/>
      <c r="G377" s="570">
        <v>0</v>
      </c>
      <c r="H377" s="570">
        <v>0</v>
      </c>
      <c r="I377" s="456"/>
      <c r="J377" s="583">
        <f t="shared" ref="J377:J388" si="50">SUM(C377:I377)</f>
        <v>0</v>
      </c>
      <c r="K377" s="480">
        <v>0</v>
      </c>
      <c r="L377" s="125"/>
      <c r="M377" s="125"/>
      <c r="N377" s="125"/>
      <c r="O377" s="125"/>
      <c r="P377" s="125"/>
      <c r="Q377" s="125"/>
      <c r="R377" s="125"/>
      <c r="S377" s="125"/>
      <c r="T377" s="125"/>
      <c r="U377" s="125"/>
    </row>
    <row r="378" spans="1:21" s="126" customFormat="1" ht="18" customHeight="1" x14ac:dyDescent="0.3">
      <c r="A378" s="205"/>
      <c r="B378" s="479" t="s">
        <v>412</v>
      </c>
      <c r="C378" s="570"/>
      <c r="D378" s="570"/>
      <c r="E378" s="570"/>
      <c r="F378" s="570"/>
      <c r="G378" s="570">
        <v>0</v>
      </c>
      <c r="H378" s="570">
        <v>0</v>
      </c>
      <c r="I378" s="456"/>
      <c r="J378" s="583">
        <f t="shared" si="50"/>
        <v>0</v>
      </c>
      <c r="K378" s="480">
        <v>0</v>
      </c>
      <c r="L378" s="125"/>
      <c r="M378" s="125"/>
      <c r="N378" s="125"/>
      <c r="O378" s="125"/>
      <c r="P378" s="125"/>
      <c r="Q378" s="125"/>
      <c r="R378" s="125"/>
      <c r="S378" s="125"/>
      <c r="T378" s="125"/>
      <c r="U378" s="125"/>
    </row>
    <row r="379" spans="1:21" s="126" customFormat="1" ht="18" customHeight="1" x14ac:dyDescent="0.3">
      <c r="A379" s="205"/>
      <c r="B379" s="481" t="s">
        <v>413</v>
      </c>
      <c r="C379" s="571"/>
      <c r="D379" s="571"/>
      <c r="E379" s="571"/>
      <c r="F379" s="578"/>
      <c r="G379" s="571"/>
      <c r="H379" s="571"/>
      <c r="I379" s="464">
        <v>-717221.15604999999</v>
      </c>
      <c r="J379" s="583">
        <f t="shared" si="50"/>
        <v>-717221.15604999999</v>
      </c>
      <c r="K379" s="590"/>
      <c r="L379" s="125"/>
      <c r="M379" s="125"/>
      <c r="N379" s="125"/>
      <c r="O379" s="125"/>
      <c r="P379" s="125"/>
      <c r="Q379" s="125"/>
      <c r="R379" s="125"/>
      <c r="S379" s="125"/>
      <c r="T379" s="125"/>
      <c r="U379" s="125"/>
    </row>
    <row r="380" spans="1:21" s="126" customFormat="1" ht="18" customHeight="1" x14ac:dyDescent="0.3">
      <c r="A380" s="205"/>
      <c r="B380" s="502" t="s">
        <v>414</v>
      </c>
      <c r="C380" s="308">
        <f t="shared" ref="C380:F380" si="51">+C376-(C377+C378)+C379</f>
        <v>2704.7090600000001</v>
      </c>
      <c r="D380" s="308">
        <f t="shared" si="51"/>
        <v>869.34036000000003</v>
      </c>
      <c r="E380" s="308">
        <f t="shared" si="51"/>
        <v>0</v>
      </c>
      <c r="F380" s="308">
        <f t="shared" si="51"/>
        <v>144468.25461</v>
      </c>
      <c r="G380" s="308">
        <v>6995880.5174599998</v>
      </c>
      <c r="H380" s="308">
        <v>6919.1347900000001</v>
      </c>
      <c r="I380" s="308">
        <v>18655296.772299998</v>
      </c>
      <c r="J380" s="583">
        <f t="shared" si="50"/>
        <v>25806138.728579998</v>
      </c>
      <c r="K380" s="591">
        <v>2829360.2522800001</v>
      </c>
      <c r="L380" s="125"/>
      <c r="M380" s="125"/>
      <c r="N380" s="125"/>
      <c r="O380" s="125"/>
      <c r="P380" s="125"/>
      <c r="Q380" s="125"/>
      <c r="R380" s="125"/>
      <c r="S380" s="125"/>
      <c r="T380" s="125"/>
      <c r="U380" s="125"/>
    </row>
    <row r="381" spans="1:21" s="126" customFormat="1" ht="18" customHeight="1" x14ac:dyDescent="0.3">
      <c r="A381" s="205"/>
      <c r="B381" s="483" t="s">
        <v>415</v>
      </c>
      <c r="C381" s="572"/>
      <c r="D381" s="572"/>
      <c r="E381" s="572"/>
      <c r="F381" s="579">
        <v>-32351.11793</v>
      </c>
      <c r="G381" s="572">
        <v>0</v>
      </c>
      <c r="H381" s="572">
        <v>6619.5700099999995</v>
      </c>
      <c r="I381" s="572">
        <v>-4659732.9707699995</v>
      </c>
      <c r="J381" s="583">
        <f t="shared" si="50"/>
        <v>-4685464.5186899994</v>
      </c>
      <c r="K381" s="592">
        <v>-139019.43744000001</v>
      </c>
      <c r="L381" s="125"/>
      <c r="M381" s="125"/>
      <c r="N381" s="125"/>
      <c r="O381" s="125"/>
      <c r="P381" s="125"/>
      <c r="Q381" s="125"/>
      <c r="R381" s="125"/>
      <c r="S381" s="125"/>
      <c r="T381" s="125"/>
      <c r="U381" s="125"/>
    </row>
    <row r="382" spans="1:21" s="126" customFormat="1" ht="18" customHeight="1" x14ac:dyDescent="0.25">
      <c r="A382" s="205"/>
      <c r="B382" s="502" t="s">
        <v>416</v>
      </c>
      <c r="C382" s="573">
        <f t="shared" ref="C382:F382" si="52">SUM(C380:C381)</f>
        <v>2704.7090600000001</v>
      </c>
      <c r="D382" s="308">
        <f t="shared" si="52"/>
        <v>869.34036000000003</v>
      </c>
      <c r="E382" s="308">
        <f t="shared" si="52"/>
        <v>0</v>
      </c>
      <c r="F382" s="308">
        <f t="shared" si="52"/>
        <v>112117.13668</v>
      </c>
      <c r="G382" s="308">
        <v>6995880.5174599998</v>
      </c>
      <c r="H382" s="308">
        <v>13538.7048</v>
      </c>
      <c r="I382" s="308">
        <v>13995563.801529998</v>
      </c>
      <c r="J382" s="583">
        <f t="shared" si="50"/>
        <v>21120674.209889997</v>
      </c>
      <c r="K382" s="593">
        <v>2690340.8148400001</v>
      </c>
      <c r="L382" s="125"/>
      <c r="M382" s="125"/>
      <c r="N382" s="125"/>
      <c r="O382" s="125"/>
      <c r="P382" s="125"/>
      <c r="Q382" s="125"/>
      <c r="R382" s="125"/>
      <c r="S382" s="125"/>
      <c r="T382" s="125"/>
      <c r="U382" s="125"/>
    </row>
    <row r="383" spans="1:21" s="126" customFormat="1" ht="18" customHeight="1" x14ac:dyDescent="0.3">
      <c r="A383" s="205"/>
      <c r="B383" s="485"/>
      <c r="C383" s="467"/>
      <c r="D383" s="467"/>
      <c r="E383" s="467"/>
      <c r="F383" s="467"/>
      <c r="G383" s="467"/>
      <c r="H383" s="467">
        <v>0</v>
      </c>
      <c r="I383" s="467"/>
      <c r="J383" s="583">
        <f t="shared" si="50"/>
        <v>0</v>
      </c>
      <c r="K383" s="486"/>
      <c r="L383" s="125"/>
      <c r="M383" s="125"/>
      <c r="N383" s="125"/>
      <c r="O383" s="125"/>
      <c r="P383" s="125"/>
      <c r="Q383" s="125"/>
      <c r="R383" s="125"/>
      <c r="S383" s="125"/>
      <c r="T383" s="125"/>
      <c r="U383" s="125"/>
    </row>
    <row r="384" spans="1:21" s="126" customFormat="1" ht="18" customHeight="1" x14ac:dyDescent="0.3">
      <c r="A384" s="205"/>
      <c r="B384" s="487" t="s">
        <v>417</v>
      </c>
      <c r="C384" s="456"/>
      <c r="D384" s="456"/>
      <c r="E384" s="456"/>
      <c r="F384" s="456"/>
      <c r="G384" s="456"/>
      <c r="H384" s="456">
        <v>0</v>
      </c>
      <c r="I384" s="456"/>
      <c r="J384" s="583">
        <f t="shared" si="50"/>
        <v>0</v>
      </c>
      <c r="K384" s="480"/>
      <c r="L384" s="125"/>
      <c r="M384" s="125"/>
      <c r="N384" s="125"/>
      <c r="O384" s="125"/>
      <c r="P384" s="125"/>
      <c r="Q384" s="125"/>
      <c r="R384" s="125"/>
      <c r="S384" s="125"/>
      <c r="T384" s="125"/>
      <c r="U384" s="125"/>
    </row>
    <row r="385" spans="1:21" s="126" customFormat="1" ht="18" customHeight="1" x14ac:dyDescent="0.25">
      <c r="A385" s="205"/>
      <c r="B385" s="479" t="s">
        <v>418</v>
      </c>
      <c r="C385" s="574">
        <v>-9352.3624999999993</v>
      </c>
      <c r="D385" s="574"/>
      <c r="E385" s="574">
        <v>-14494.574189999999</v>
      </c>
      <c r="F385" s="580">
        <v>-93658.828340000007</v>
      </c>
      <c r="G385" s="574">
        <v>-6564391.8013900006</v>
      </c>
      <c r="H385" s="574">
        <v>13663.88622</v>
      </c>
      <c r="I385" s="574">
        <v>-450912.36043</v>
      </c>
      <c r="J385" s="583">
        <f t="shared" si="50"/>
        <v>-7119146.0406300016</v>
      </c>
      <c r="K385" s="594">
        <v>-2099492.8278600001</v>
      </c>
      <c r="L385" s="125"/>
      <c r="M385" s="125"/>
      <c r="N385" s="125"/>
      <c r="O385" s="125"/>
      <c r="P385" s="125"/>
      <c r="Q385" s="125"/>
      <c r="R385" s="125"/>
      <c r="S385" s="125"/>
      <c r="T385" s="125"/>
      <c r="U385" s="125"/>
    </row>
    <row r="386" spans="1:21" s="126" customFormat="1" ht="18" customHeight="1" x14ac:dyDescent="0.25">
      <c r="A386" s="205"/>
      <c r="B386" s="479" t="s">
        <v>419</v>
      </c>
      <c r="C386" s="574">
        <v>0</v>
      </c>
      <c r="D386" s="574">
        <v>0</v>
      </c>
      <c r="E386" s="574"/>
      <c r="F386" s="581">
        <v>-217.6848</v>
      </c>
      <c r="G386" s="574">
        <v>0</v>
      </c>
      <c r="H386" s="574">
        <v>-51.586760000000005</v>
      </c>
      <c r="I386" s="574">
        <v>-3544846.6884400002</v>
      </c>
      <c r="J386" s="583">
        <f t="shared" si="50"/>
        <v>-3545115.96</v>
      </c>
      <c r="K386" s="594">
        <v>-559510.40838000004</v>
      </c>
      <c r="L386" s="125"/>
      <c r="M386" s="125"/>
      <c r="N386" s="125"/>
      <c r="O386" s="125"/>
      <c r="P386" s="125"/>
      <c r="Q386" s="125"/>
      <c r="R386" s="125"/>
      <c r="S386" s="125"/>
      <c r="T386" s="125"/>
      <c r="U386" s="125"/>
    </row>
    <row r="387" spans="1:21" s="126" customFormat="1" ht="18" customHeight="1" x14ac:dyDescent="0.25">
      <c r="A387" s="205"/>
      <c r="B387" s="481" t="s">
        <v>420</v>
      </c>
      <c r="C387" s="575">
        <v>0</v>
      </c>
      <c r="D387" s="575">
        <v>0</v>
      </c>
      <c r="E387" s="575"/>
      <c r="F387" s="582"/>
      <c r="G387" s="575">
        <v>0</v>
      </c>
      <c r="H387" s="575">
        <v>0</v>
      </c>
      <c r="I387" s="575"/>
      <c r="J387" s="583">
        <f t="shared" si="50"/>
        <v>0</v>
      </c>
      <c r="K387" s="595"/>
      <c r="L387" s="125"/>
      <c r="M387" s="125"/>
      <c r="N387" s="125"/>
      <c r="O387" s="125"/>
      <c r="P387" s="125"/>
      <c r="Q387" s="125"/>
      <c r="R387" s="125"/>
      <c r="S387" s="125"/>
      <c r="T387" s="125"/>
      <c r="U387" s="125"/>
    </row>
    <row r="388" spans="1:21" s="126" customFormat="1" ht="18" customHeight="1" x14ac:dyDescent="0.25">
      <c r="A388" s="205"/>
      <c r="B388" s="596" t="s">
        <v>421</v>
      </c>
      <c r="C388" s="576">
        <f t="shared" ref="C388:F388" si="53">C382+C385+C386+C387</f>
        <v>-6647.6534399999991</v>
      </c>
      <c r="D388" s="576">
        <f t="shared" si="53"/>
        <v>869.34036000000003</v>
      </c>
      <c r="E388" s="576">
        <f t="shared" si="53"/>
        <v>-14494.574189999999</v>
      </c>
      <c r="F388" s="576">
        <f t="shared" si="53"/>
        <v>18240.62353999999</v>
      </c>
      <c r="G388" s="576">
        <v>431488.71606999915</v>
      </c>
      <c r="H388" s="576">
        <v>27151.004260000002</v>
      </c>
      <c r="I388" s="576">
        <v>9999804.752659997</v>
      </c>
      <c r="J388" s="774">
        <f t="shared" si="50"/>
        <v>10456412.209259996</v>
      </c>
      <c r="K388" s="597">
        <v>31337.578600000008</v>
      </c>
      <c r="L388" s="125"/>
      <c r="M388" s="125"/>
      <c r="N388" s="125"/>
      <c r="O388" s="125"/>
      <c r="P388" s="125"/>
      <c r="Q388" s="125"/>
      <c r="R388" s="125"/>
      <c r="S388" s="125"/>
      <c r="T388" s="125"/>
      <c r="U388" s="125"/>
    </row>
    <row r="389" spans="1:21" s="126" customFormat="1" ht="18" customHeight="1" x14ac:dyDescent="0.3">
      <c r="A389" s="205"/>
      <c r="B389" s="489"/>
      <c r="C389" s="567"/>
      <c r="D389" s="566"/>
      <c r="E389" s="566"/>
      <c r="F389" s="566"/>
      <c r="G389" s="566"/>
      <c r="H389" s="566"/>
      <c r="I389" s="585"/>
      <c r="J389" s="583"/>
      <c r="K389" s="598"/>
      <c r="L389" s="125"/>
      <c r="M389" s="125"/>
      <c r="N389" s="125"/>
      <c r="O389" s="125"/>
      <c r="P389" s="125"/>
      <c r="Q389" s="125"/>
      <c r="R389" s="125"/>
      <c r="S389" s="125"/>
      <c r="T389" s="125"/>
      <c r="U389" s="125"/>
    </row>
    <row r="390" spans="1:21" s="126" customFormat="1" ht="18" customHeight="1" x14ac:dyDescent="0.25">
      <c r="A390" s="205"/>
      <c r="B390" s="487" t="s">
        <v>422</v>
      </c>
      <c r="C390" s="454"/>
      <c r="D390" s="453"/>
      <c r="E390" s="453"/>
      <c r="F390" s="453"/>
      <c r="G390" s="453"/>
      <c r="H390" s="453"/>
      <c r="I390" s="460"/>
      <c r="J390" s="587">
        <v>3986098.6749399998</v>
      </c>
      <c r="K390" s="599">
        <v>682622.14132000005</v>
      </c>
      <c r="L390" s="125"/>
      <c r="M390" s="125"/>
      <c r="N390" s="125"/>
      <c r="O390" s="125"/>
      <c r="P390" s="125"/>
      <c r="Q390" s="125"/>
      <c r="R390" s="125"/>
      <c r="S390" s="125"/>
      <c r="T390" s="125"/>
      <c r="U390" s="125"/>
    </row>
    <row r="391" spans="1:21" s="126" customFormat="1" ht="18" customHeight="1" x14ac:dyDescent="0.25">
      <c r="A391" s="205"/>
      <c r="B391" s="479" t="s">
        <v>423</v>
      </c>
      <c r="C391" s="454"/>
      <c r="D391" s="453"/>
      <c r="E391" s="453"/>
      <c r="F391" s="565"/>
      <c r="G391" s="565"/>
      <c r="H391" s="565"/>
      <c r="I391" s="460"/>
      <c r="J391" s="584">
        <v>1369.90245</v>
      </c>
      <c r="K391" s="600"/>
      <c r="L391" s="125"/>
      <c r="M391" s="125"/>
      <c r="N391" s="125"/>
      <c r="O391" s="125"/>
      <c r="P391" s="125"/>
      <c r="Q391" s="125"/>
      <c r="R391" s="125"/>
      <c r="S391" s="125"/>
      <c r="T391" s="125"/>
      <c r="U391" s="125"/>
    </row>
    <row r="392" spans="1:21" s="126" customFormat="1" ht="18" customHeight="1" x14ac:dyDescent="0.25">
      <c r="A392" s="205"/>
      <c r="B392" s="479" t="s">
        <v>424</v>
      </c>
      <c r="C392" s="454"/>
      <c r="D392" s="453"/>
      <c r="E392" s="453"/>
      <c r="F392" s="565"/>
      <c r="G392" s="565"/>
      <c r="H392" s="565"/>
      <c r="I392" s="586"/>
      <c r="J392" s="584">
        <v>3942442.91224</v>
      </c>
      <c r="K392" s="600">
        <v>654986.33168000006</v>
      </c>
      <c r="L392" s="125"/>
      <c r="M392" s="125"/>
      <c r="N392" s="125"/>
      <c r="O392" s="125"/>
      <c r="P392" s="125"/>
      <c r="Q392" s="125"/>
      <c r="R392" s="125"/>
      <c r="S392" s="125"/>
      <c r="T392" s="125"/>
      <c r="U392" s="125"/>
    </row>
    <row r="393" spans="1:21" s="126" customFormat="1" ht="18" customHeight="1" x14ac:dyDescent="0.25">
      <c r="A393" s="205"/>
      <c r="B393" s="479" t="s">
        <v>425</v>
      </c>
      <c r="C393" s="454"/>
      <c r="D393" s="453"/>
      <c r="E393" s="453"/>
      <c r="F393" s="565"/>
      <c r="G393" s="565"/>
      <c r="H393" s="565"/>
      <c r="I393" s="586"/>
      <c r="J393" s="584">
        <v>0</v>
      </c>
      <c r="K393" s="600"/>
      <c r="L393" s="125"/>
      <c r="M393" s="125"/>
      <c r="N393" s="125"/>
      <c r="O393" s="125"/>
      <c r="P393" s="125"/>
      <c r="Q393" s="125"/>
      <c r="R393" s="125"/>
      <c r="S393" s="125"/>
      <c r="T393" s="125"/>
      <c r="U393" s="125"/>
    </row>
    <row r="394" spans="1:21" s="126" customFormat="1" ht="18" customHeight="1" x14ac:dyDescent="0.25">
      <c r="A394" s="205"/>
      <c r="B394" s="479" t="s">
        <v>426</v>
      </c>
      <c r="C394" s="454"/>
      <c r="D394" s="453"/>
      <c r="E394" s="453"/>
      <c r="F394" s="565"/>
      <c r="G394" s="565"/>
      <c r="H394" s="565"/>
      <c r="I394" s="586"/>
      <c r="J394" s="584">
        <v>0</v>
      </c>
      <c r="K394" s="600"/>
      <c r="L394" s="125"/>
      <c r="M394" s="125"/>
      <c r="N394" s="125"/>
      <c r="O394" s="125"/>
      <c r="P394" s="125"/>
      <c r="Q394" s="125"/>
      <c r="R394" s="125"/>
      <c r="S394" s="125"/>
      <c r="T394" s="125"/>
      <c r="U394" s="125"/>
    </row>
    <row r="395" spans="1:21" s="126" customFormat="1" ht="18" customHeight="1" x14ac:dyDescent="0.25">
      <c r="A395" s="205"/>
      <c r="B395" s="479" t="s">
        <v>427</v>
      </c>
      <c r="C395" s="454"/>
      <c r="D395" s="453"/>
      <c r="E395" s="453"/>
      <c r="F395" s="565"/>
      <c r="G395" s="565"/>
      <c r="H395" s="565"/>
      <c r="I395" s="586"/>
      <c r="J395" s="584">
        <v>42285.860250000005</v>
      </c>
      <c r="K395" s="600">
        <v>27635.809639999999</v>
      </c>
      <c r="L395" s="125"/>
      <c r="M395" s="125"/>
      <c r="N395" s="125"/>
      <c r="O395" s="125"/>
      <c r="P395" s="125"/>
      <c r="Q395" s="125"/>
      <c r="R395" s="125"/>
      <c r="S395" s="125"/>
      <c r="T395" s="125"/>
      <c r="U395" s="125"/>
    </row>
    <row r="396" spans="1:21" s="126" customFormat="1" ht="18" customHeight="1" x14ac:dyDescent="0.25">
      <c r="A396" s="205"/>
      <c r="B396" s="479"/>
      <c r="C396" s="454"/>
      <c r="D396" s="453"/>
      <c r="E396" s="453"/>
      <c r="F396" s="453"/>
      <c r="G396" s="453"/>
      <c r="H396" s="453"/>
      <c r="I396" s="460"/>
      <c r="J396" s="584">
        <v>0</v>
      </c>
      <c r="K396" s="601"/>
      <c r="L396" s="125"/>
      <c r="M396" s="125"/>
      <c r="N396" s="125"/>
      <c r="O396" s="125"/>
      <c r="P396" s="125"/>
      <c r="Q396" s="125"/>
      <c r="R396" s="125"/>
      <c r="S396" s="125"/>
      <c r="T396" s="125"/>
      <c r="U396" s="125"/>
    </row>
    <row r="397" spans="1:21" s="126" customFormat="1" ht="18" customHeight="1" x14ac:dyDescent="0.25">
      <c r="A397" s="205"/>
      <c r="B397" s="487" t="s">
        <v>428</v>
      </c>
      <c r="C397" s="454"/>
      <c r="D397" s="453"/>
      <c r="E397" s="453"/>
      <c r="F397" s="453"/>
      <c r="G397" s="453"/>
      <c r="H397" s="453"/>
      <c r="I397" s="460"/>
      <c r="J397" s="584">
        <v>0</v>
      </c>
      <c r="K397" s="601"/>
      <c r="L397" s="125"/>
      <c r="M397" s="125"/>
      <c r="N397" s="125"/>
      <c r="O397" s="125"/>
      <c r="P397" s="125"/>
      <c r="Q397" s="125"/>
      <c r="R397" s="125"/>
      <c r="S397" s="125"/>
      <c r="T397" s="125"/>
      <c r="U397" s="125"/>
    </row>
    <row r="398" spans="1:21" s="126" customFormat="1" ht="34.200000000000003" customHeight="1" x14ac:dyDescent="0.25">
      <c r="A398" s="205"/>
      <c r="B398" s="479" t="s">
        <v>429</v>
      </c>
      <c r="C398" s="454"/>
      <c r="D398" s="453"/>
      <c r="E398" s="453"/>
      <c r="F398" s="565"/>
      <c r="G398" s="565"/>
      <c r="H398" s="565"/>
      <c r="I398" s="586"/>
      <c r="J398" s="584">
        <v>-1107165.0713216001</v>
      </c>
      <c r="K398" s="600">
        <v>-320840.73706499999</v>
      </c>
      <c r="L398" s="125"/>
      <c r="M398" s="125"/>
      <c r="N398" s="125"/>
      <c r="O398" s="125"/>
      <c r="P398" s="125"/>
      <c r="Q398" s="125"/>
      <c r="R398" s="125"/>
      <c r="S398" s="125"/>
      <c r="T398" s="125"/>
      <c r="U398" s="125"/>
    </row>
    <row r="399" spans="1:21" s="126" customFormat="1" ht="18" customHeight="1" x14ac:dyDescent="0.25">
      <c r="A399" s="205"/>
      <c r="B399" s="479" t="s">
        <v>430</v>
      </c>
      <c r="C399" s="454"/>
      <c r="D399" s="453"/>
      <c r="E399" s="453"/>
      <c r="F399" s="453"/>
      <c r="G399" s="453"/>
      <c r="H399" s="453"/>
      <c r="I399" s="460"/>
      <c r="J399" s="584">
        <v>0</v>
      </c>
      <c r="K399" s="601"/>
      <c r="L399" s="125"/>
      <c r="M399" s="125"/>
      <c r="N399" s="125"/>
      <c r="O399" s="125"/>
      <c r="P399" s="125"/>
      <c r="Q399" s="125"/>
      <c r="R399" s="125"/>
      <c r="S399" s="125"/>
      <c r="T399" s="125"/>
      <c r="U399" s="125"/>
    </row>
    <row r="400" spans="1:21" s="126" customFormat="1" ht="18" customHeight="1" x14ac:dyDescent="0.25">
      <c r="A400" s="205"/>
      <c r="B400" s="487" t="s">
        <v>431</v>
      </c>
      <c r="C400" s="454"/>
      <c r="D400" s="453"/>
      <c r="E400" s="453"/>
      <c r="F400" s="453"/>
      <c r="G400" s="453"/>
      <c r="H400" s="453"/>
      <c r="I400" s="460"/>
      <c r="J400" s="587">
        <v>13335345.812878394</v>
      </c>
      <c r="K400" s="599">
        <v>393118.98285500007</v>
      </c>
      <c r="L400" s="125"/>
      <c r="M400" s="125"/>
      <c r="N400" s="125"/>
      <c r="O400" s="125"/>
      <c r="P400" s="125"/>
      <c r="Q400" s="125"/>
      <c r="R400" s="125"/>
      <c r="S400" s="125"/>
      <c r="T400" s="125"/>
      <c r="U400" s="125"/>
    </row>
    <row r="401" spans="1:21" s="126" customFormat="1" ht="18" customHeight="1" x14ac:dyDescent="0.25">
      <c r="A401" s="205"/>
      <c r="B401" s="479" t="s">
        <v>432</v>
      </c>
      <c r="C401" s="568"/>
      <c r="D401" s="565"/>
      <c r="E401" s="565"/>
      <c r="F401" s="565"/>
      <c r="G401" s="565"/>
      <c r="H401" s="565"/>
      <c r="I401" s="586"/>
      <c r="J401" s="584">
        <v>-12219.20982</v>
      </c>
      <c r="K401" s="600">
        <v>-64.219790000000003</v>
      </c>
      <c r="L401" s="125"/>
      <c r="M401" s="125"/>
      <c r="N401" s="125"/>
      <c r="O401" s="125"/>
      <c r="P401" s="125"/>
      <c r="Q401" s="125"/>
      <c r="R401" s="125"/>
      <c r="S401" s="125"/>
      <c r="T401" s="125"/>
      <c r="U401" s="125"/>
    </row>
    <row r="402" spans="1:21" s="126" customFormat="1" ht="18" customHeight="1" x14ac:dyDescent="0.25">
      <c r="A402" s="205"/>
      <c r="B402" s="490" t="s">
        <v>433</v>
      </c>
      <c r="C402" s="568"/>
      <c r="D402" s="565"/>
      <c r="E402" s="565"/>
      <c r="F402" s="565"/>
      <c r="G402" s="565"/>
      <c r="H402" s="565"/>
      <c r="I402" s="586"/>
      <c r="J402" s="587">
        <v>13323126.603058396</v>
      </c>
      <c r="K402" s="602">
        <v>393054.76306500006</v>
      </c>
      <c r="L402" s="125"/>
      <c r="M402" s="125"/>
      <c r="N402" s="125"/>
      <c r="O402" s="125"/>
      <c r="P402" s="125"/>
      <c r="Q402" s="125"/>
      <c r="R402" s="125"/>
      <c r="S402" s="125"/>
      <c r="T402" s="125"/>
      <c r="U402" s="125"/>
    </row>
    <row r="403" spans="1:21" s="126" customFormat="1" ht="18" customHeight="1" x14ac:dyDescent="0.25">
      <c r="A403" s="205"/>
      <c r="B403" s="491" t="s">
        <v>434</v>
      </c>
      <c r="C403" s="568"/>
      <c r="D403" s="565"/>
      <c r="E403" s="565"/>
      <c r="F403" s="565"/>
      <c r="G403" s="565"/>
      <c r="H403" s="565"/>
      <c r="I403" s="586"/>
      <c r="J403" s="584">
        <v>-4955297.1420799997</v>
      </c>
      <c r="K403" s="600"/>
      <c r="L403" s="125"/>
      <c r="M403" s="125"/>
      <c r="N403" s="125"/>
      <c r="O403" s="125"/>
      <c r="P403" s="125"/>
      <c r="Q403" s="125"/>
      <c r="R403" s="125"/>
      <c r="S403" s="125"/>
      <c r="T403" s="125"/>
      <c r="U403" s="125"/>
    </row>
    <row r="404" spans="1:21" s="126" customFormat="1" ht="18" customHeight="1" thickBot="1" x14ac:dyDescent="0.3">
      <c r="A404" s="205"/>
      <c r="B404" s="492" t="s">
        <v>435</v>
      </c>
      <c r="C404" s="603"/>
      <c r="D404" s="604"/>
      <c r="E404" s="604"/>
      <c r="F404" s="604"/>
      <c r="G404" s="604"/>
      <c r="H404" s="604"/>
      <c r="I404" s="605"/>
      <c r="J404" s="606">
        <v>8367829.4609783953</v>
      </c>
      <c r="K404" s="607">
        <v>393054.76306500006</v>
      </c>
      <c r="L404" s="125"/>
      <c r="M404" s="125"/>
      <c r="N404" s="125"/>
      <c r="O404" s="125"/>
      <c r="P404" s="125"/>
      <c r="Q404" s="125"/>
      <c r="R404" s="125"/>
      <c r="S404" s="125"/>
      <c r="T404" s="125"/>
      <c r="U404" s="125"/>
    </row>
    <row r="405" spans="1:21" s="126" customFormat="1" ht="13.5" customHeight="1" x14ac:dyDescent="0.3">
      <c r="A405" s="205"/>
      <c r="B405" s="190"/>
      <c r="C405" s="213"/>
      <c r="D405" s="213"/>
      <c r="E405" s="213"/>
      <c r="F405" s="213"/>
      <c r="G405" s="213"/>
      <c r="H405" s="213"/>
      <c r="I405" s="213"/>
      <c r="J405" s="134"/>
      <c r="K405" s="124"/>
      <c r="L405" s="125"/>
      <c r="M405" s="125"/>
      <c r="N405" s="125"/>
      <c r="O405" s="125"/>
      <c r="P405" s="125"/>
      <c r="Q405" s="125"/>
      <c r="R405" s="125"/>
      <c r="S405" s="125"/>
      <c r="T405" s="125"/>
      <c r="U405" s="125"/>
    </row>
    <row r="406" spans="1:21" s="126" customFormat="1" ht="12" customHeight="1" x14ac:dyDescent="0.3">
      <c r="A406" s="205"/>
      <c r="B406" s="209"/>
      <c r="C406" s="210"/>
      <c r="D406" s="210"/>
      <c r="E406" s="210"/>
      <c r="F406" s="210"/>
      <c r="G406" s="210"/>
      <c r="H406" s="210"/>
      <c r="I406" s="210"/>
      <c r="J406" s="215"/>
      <c r="K406" s="202"/>
      <c r="L406" s="125"/>
      <c r="M406" s="125"/>
      <c r="N406" s="125"/>
      <c r="O406" s="125"/>
      <c r="P406" s="125"/>
      <c r="Q406" s="125"/>
      <c r="R406" s="125"/>
      <c r="S406" s="125"/>
      <c r="T406" s="125"/>
      <c r="U406" s="125"/>
    </row>
    <row r="407" spans="1:21" s="126" customFormat="1" ht="13.5" customHeight="1" x14ac:dyDescent="0.3">
      <c r="A407" s="205"/>
      <c r="B407" s="134"/>
      <c r="C407" s="134"/>
      <c r="D407" s="134"/>
      <c r="E407" s="210"/>
      <c r="F407" s="210"/>
      <c r="G407" s="210"/>
      <c r="H407" s="210"/>
      <c r="I407" s="210"/>
      <c r="J407" s="215"/>
      <c r="K407" s="202"/>
      <c r="L407" s="125"/>
      <c r="M407" s="125"/>
      <c r="N407" s="125"/>
      <c r="O407" s="125"/>
      <c r="P407" s="125"/>
      <c r="Q407" s="125"/>
      <c r="R407" s="125"/>
      <c r="S407" s="125"/>
      <c r="T407" s="125"/>
      <c r="U407" s="125"/>
    </row>
    <row r="408" spans="1:21" s="126" customFormat="1" ht="13.5" customHeight="1" thickBot="1" x14ac:dyDescent="0.35">
      <c r="A408" s="205"/>
      <c r="B408" s="140"/>
      <c r="C408" s="140"/>
      <c r="D408" s="140"/>
      <c r="E408" s="210"/>
      <c r="F408" s="210"/>
      <c r="G408" s="210"/>
      <c r="H408" s="210"/>
      <c r="I408" s="210"/>
      <c r="J408" s="215"/>
      <c r="K408" s="202"/>
      <c r="L408" s="125"/>
      <c r="M408" s="125"/>
      <c r="N408" s="125"/>
      <c r="O408" s="125"/>
      <c r="P408" s="125"/>
      <c r="Q408" s="125"/>
      <c r="R408" s="125"/>
      <c r="S408" s="125"/>
      <c r="T408" s="125"/>
      <c r="U408" s="125"/>
    </row>
    <row r="409" spans="1:21" s="126" customFormat="1" ht="18" customHeight="1" thickBot="1" x14ac:dyDescent="0.35">
      <c r="A409" s="205"/>
      <c r="B409" s="212" t="s">
        <v>26</v>
      </c>
      <c r="C409" s="135"/>
      <c r="D409" s="135"/>
      <c r="E409" s="135"/>
      <c r="F409" s="135"/>
      <c r="G409" s="135"/>
      <c r="H409" s="135"/>
      <c r="I409" s="149" t="s">
        <v>218</v>
      </c>
      <c r="J409" s="215"/>
      <c r="K409" s="202"/>
      <c r="L409" s="125"/>
      <c r="M409" s="125"/>
      <c r="N409" s="125"/>
      <c r="O409" s="125"/>
      <c r="P409" s="125"/>
      <c r="Q409" s="125"/>
      <c r="R409" s="125"/>
      <c r="S409" s="125"/>
      <c r="T409" s="125"/>
      <c r="U409" s="125"/>
    </row>
    <row r="410" spans="1:21" s="126" customFormat="1" ht="18" customHeight="1" thickBot="1" x14ac:dyDescent="0.35">
      <c r="A410" s="205"/>
      <c r="B410" s="914" t="s">
        <v>329</v>
      </c>
      <c r="C410" s="939">
        <v>2024</v>
      </c>
      <c r="D410" s="940"/>
      <c r="E410" s="940"/>
      <c r="F410" s="940"/>
      <c r="G410" s="940"/>
      <c r="H410" s="940"/>
      <c r="I410" s="941"/>
      <c r="J410" s="215"/>
      <c r="K410" s="202"/>
      <c r="L410" s="125"/>
      <c r="M410" s="125"/>
      <c r="N410" s="125"/>
      <c r="O410" s="125"/>
      <c r="P410" s="125"/>
      <c r="Q410" s="125"/>
      <c r="R410" s="125"/>
      <c r="S410" s="125"/>
      <c r="T410" s="125"/>
      <c r="U410" s="125"/>
    </row>
    <row r="411" spans="1:21" s="126" customFormat="1" ht="18" customHeight="1" thickBot="1" x14ac:dyDescent="0.35">
      <c r="A411" s="205"/>
      <c r="B411" s="915"/>
      <c r="C411" s="889" t="s">
        <v>101</v>
      </c>
      <c r="D411" s="889" t="s">
        <v>102</v>
      </c>
      <c r="E411" s="943" t="s">
        <v>103</v>
      </c>
      <c r="F411" s="944"/>
      <c r="G411" s="846" t="s">
        <v>104</v>
      </c>
      <c r="H411" s="846" t="s">
        <v>105</v>
      </c>
      <c r="I411" s="945" t="s">
        <v>93</v>
      </c>
      <c r="J411" s="215"/>
      <c r="K411" s="202"/>
      <c r="L411" s="973"/>
      <c r="M411" s="125"/>
      <c r="N411" s="125"/>
      <c r="O411" s="125"/>
      <c r="P411" s="125"/>
      <c r="Q411" s="125"/>
      <c r="R411" s="125"/>
      <c r="S411" s="125"/>
      <c r="T411" s="125"/>
      <c r="U411" s="125"/>
    </row>
    <row r="412" spans="1:21" s="126" customFormat="1" ht="18" customHeight="1" thickBot="1" x14ac:dyDescent="0.35">
      <c r="A412" s="205"/>
      <c r="B412" s="915"/>
      <c r="C412" s="895"/>
      <c r="D412" s="942"/>
      <c r="E412" s="252" t="s">
        <v>409</v>
      </c>
      <c r="F412" s="251" t="s">
        <v>180</v>
      </c>
      <c r="G412" s="847"/>
      <c r="H412" s="847"/>
      <c r="I412" s="946"/>
      <c r="J412" s="215"/>
      <c r="K412" s="202"/>
      <c r="L412" s="125"/>
      <c r="M412" s="125"/>
      <c r="N412" s="125"/>
      <c r="O412" s="125"/>
      <c r="P412" s="125"/>
      <c r="Q412" s="125"/>
      <c r="R412" s="125"/>
      <c r="S412" s="125"/>
      <c r="T412" s="125"/>
      <c r="U412" s="125"/>
    </row>
    <row r="413" spans="1:21" s="126" customFormat="1" ht="18" customHeight="1" x14ac:dyDescent="0.3">
      <c r="A413" s="205"/>
      <c r="B413" s="557" t="s">
        <v>410</v>
      </c>
      <c r="C413" s="558">
        <v>513268.44500099972</v>
      </c>
      <c r="D413" s="558">
        <v>20619.406620000002</v>
      </c>
      <c r="E413" s="558"/>
      <c r="F413" s="559">
        <v>2388882.7007440091</v>
      </c>
      <c r="G413" s="558">
        <v>233224.01996000001</v>
      </c>
      <c r="H413" s="560">
        <v>255988.65219000046</v>
      </c>
      <c r="I413" s="561">
        <f t="shared" ref="I413:I419" si="54">SUM(C413:H413)</f>
        <v>3411983.2245150092</v>
      </c>
      <c r="J413" s="215"/>
      <c r="K413" s="202"/>
      <c r="L413" s="125"/>
      <c r="M413" s="125"/>
      <c r="N413" s="125"/>
      <c r="O413" s="125"/>
      <c r="P413" s="125"/>
      <c r="Q413" s="125"/>
      <c r="R413" s="125"/>
      <c r="S413" s="125"/>
      <c r="T413" s="125"/>
      <c r="U413" s="125"/>
    </row>
    <row r="414" spans="1:21" s="126" customFormat="1" ht="18" customHeight="1" x14ac:dyDescent="0.3">
      <c r="A414" s="205"/>
      <c r="B414" s="510" t="s">
        <v>437</v>
      </c>
      <c r="C414" s="506"/>
      <c r="D414" s="506"/>
      <c r="E414" s="506"/>
      <c r="F414" s="508"/>
      <c r="G414" s="506"/>
      <c r="H414" s="528"/>
      <c r="I414" s="537">
        <f t="shared" si="54"/>
        <v>0</v>
      </c>
      <c r="J414" s="215"/>
      <c r="K414" s="202"/>
      <c r="L414" s="125"/>
      <c r="M414" s="125"/>
      <c r="N414" s="125"/>
      <c r="O414" s="125"/>
      <c r="P414" s="125"/>
      <c r="Q414" s="125"/>
      <c r="R414" s="125"/>
      <c r="S414" s="125"/>
      <c r="T414" s="125"/>
      <c r="U414" s="125"/>
    </row>
    <row r="415" spans="1:21" s="126" customFormat="1" ht="18" customHeight="1" x14ac:dyDescent="0.25">
      <c r="A415" s="205"/>
      <c r="B415" s="510" t="s">
        <v>436</v>
      </c>
      <c r="C415" s="513">
        <v>-96257.070131499699</v>
      </c>
      <c r="D415" s="513">
        <v>-103.9375</v>
      </c>
      <c r="E415" s="513"/>
      <c r="F415" s="514">
        <v>-604258.64657742996</v>
      </c>
      <c r="G415" s="513"/>
      <c r="H415" s="529">
        <v>-22796.618610000001</v>
      </c>
      <c r="I415" s="537">
        <f t="shared" si="54"/>
        <v>-723416.27281892963</v>
      </c>
      <c r="J415" s="215"/>
      <c r="K415" s="202"/>
      <c r="L415" s="125"/>
      <c r="M415" s="125"/>
      <c r="N415" s="125"/>
      <c r="O415" s="125"/>
      <c r="P415" s="125"/>
      <c r="Q415" s="125"/>
      <c r="R415" s="125"/>
      <c r="S415" s="125"/>
      <c r="T415" s="125"/>
      <c r="U415" s="125"/>
    </row>
    <row r="416" spans="1:21" s="126" customFormat="1" ht="18" customHeight="1" x14ac:dyDescent="0.25">
      <c r="A416" s="205"/>
      <c r="B416" s="517" t="s">
        <v>413</v>
      </c>
      <c r="C416" s="518">
        <v>-333702.323926021</v>
      </c>
      <c r="D416" s="518">
        <v>-14303.470007976501</v>
      </c>
      <c r="E416" s="518"/>
      <c r="F416" s="519">
        <v>-53516.897429226097</v>
      </c>
      <c r="G416" s="518"/>
      <c r="H416" s="530">
        <v>-118320.61996603099</v>
      </c>
      <c r="I416" s="538">
        <f t="shared" si="54"/>
        <v>-519843.31132925459</v>
      </c>
      <c r="J416" s="215"/>
      <c r="K416" s="202"/>
      <c r="L416" s="125"/>
      <c r="M416" s="125"/>
      <c r="N416" s="125"/>
      <c r="O416" s="125"/>
      <c r="P416" s="125"/>
      <c r="Q416" s="125"/>
      <c r="R416" s="125"/>
      <c r="S416" s="125"/>
      <c r="T416" s="125"/>
      <c r="U416" s="125"/>
    </row>
    <row r="417" spans="1:21" s="126" customFormat="1" ht="18" customHeight="1" x14ac:dyDescent="0.25">
      <c r="A417" s="205"/>
      <c r="B417" s="539" t="s">
        <v>414</v>
      </c>
      <c r="C417" s="521">
        <f t="shared" ref="C417:H417" si="55">SUM(C413:C416)</f>
        <v>83309.050943479058</v>
      </c>
      <c r="D417" s="521">
        <f t="shared" si="55"/>
        <v>6211.9991120235009</v>
      </c>
      <c r="E417" s="521"/>
      <c r="F417" s="522">
        <f t="shared" si="55"/>
        <v>1731107.156737353</v>
      </c>
      <c r="G417" s="521">
        <f t="shared" si="55"/>
        <v>233224.01996000001</v>
      </c>
      <c r="H417" s="531">
        <f t="shared" si="55"/>
        <v>114871.41361396946</v>
      </c>
      <c r="I417" s="540">
        <f t="shared" si="54"/>
        <v>2168723.6403668253</v>
      </c>
      <c r="J417" s="215"/>
      <c r="K417" s="202"/>
      <c r="L417" s="125"/>
      <c r="M417" s="125"/>
      <c r="N417" s="125"/>
      <c r="O417" s="125"/>
      <c r="P417" s="125"/>
      <c r="Q417" s="125"/>
      <c r="R417" s="125"/>
      <c r="S417" s="125"/>
      <c r="T417" s="125"/>
      <c r="U417" s="125"/>
    </row>
    <row r="418" spans="1:21" s="126" customFormat="1" ht="18" customHeight="1" x14ac:dyDescent="0.25">
      <c r="A418" s="205"/>
      <c r="B418" s="523" t="s">
        <v>415</v>
      </c>
      <c r="C418" s="524">
        <v>-22553.099935638114</v>
      </c>
      <c r="D418" s="524">
        <v>-567.44219517862052</v>
      </c>
      <c r="E418" s="524"/>
      <c r="F418" s="525">
        <v>74673.355886032397</v>
      </c>
      <c r="G418" s="524">
        <v>28879.621090542598</v>
      </c>
      <c r="H418" s="532">
        <v>9722.5935094413271</v>
      </c>
      <c r="I418" s="541">
        <f t="shared" si="54"/>
        <v>90155.028355199582</v>
      </c>
      <c r="J418" s="215"/>
      <c r="K418" s="202"/>
      <c r="L418" s="125"/>
      <c r="M418" s="125"/>
      <c r="N418" s="125"/>
      <c r="O418" s="125"/>
      <c r="P418" s="125"/>
      <c r="Q418" s="125"/>
      <c r="R418" s="125"/>
      <c r="S418" s="125"/>
      <c r="T418" s="125"/>
      <c r="U418" s="125"/>
    </row>
    <row r="419" spans="1:21" s="126" customFormat="1" ht="18" customHeight="1" x14ac:dyDescent="0.25">
      <c r="A419" s="205"/>
      <c r="B419" s="539" t="s">
        <v>416</v>
      </c>
      <c r="C419" s="521">
        <f t="shared" ref="C419:H419" si="56">SUM(C417+C418)</f>
        <v>60755.951007840944</v>
      </c>
      <c r="D419" s="521">
        <f t="shared" si="56"/>
        <v>5644.5569168448801</v>
      </c>
      <c r="E419" s="521"/>
      <c r="F419" s="522">
        <f t="shared" si="56"/>
        <v>1805780.5126233853</v>
      </c>
      <c r="G419" s="521">
        <f t="shared" si="56"/>
        <v>262103.64105054259</v>
      </c>
      <c r="H419" s="531">
        <f t="shared" si="56"/>
        <v>124594.00712341079</v>
      </c>
      <c r="I419" s="540">
        <f t="shared" si="54"/>
        <v>2258878.6687220242</v>
      </c>
      <c r="J419" s="215"/>
      <c r="K419" s="202"/>
      <c r="L419" s="125"/>
      <c r="M419" s="125"/>
      <c r="N419" s="125"/>
      <c r="O419" s="125"/>
      <c r="P419" s="125"/>
      <c r="Q419" s="125"/>
      <c r="R419" s="125"/>
      <c r="S419" s="125"/>
      <c r="T419" s="125"/>
      <c r="U419" s="125"/>
    </row>
    <row r="420" spans="1:21" s="126" customFormat="1" ht="18" customHeight="1" x14ac:dyDescent="0.3">
      <c r="A420" s="205"/>
      <c r="B420" s="520"/>
      <c r="C420" s="526"/>
      <c r="D420" s="526"/>
      <c r="E420" s="526"/>
      <c r="F420" s="527"/>
      <c r="G420" s="526"/>
      <c r="H420" s="533"/>
      <c r="I420" s="542"/>
      <c r="J420" s="215"/>
      <c r="K420" s="202"/>
      <c r="L420" s="125"/>
      <c r="M420" s="125"/>
      <c r="N420" s="125"/>
      <c r="O420" s="125"/>
      <c r="P420" s="125"/>
      <c r="Q420" s="125"/>
      <c r="R420" s="125"/>
      <c r="S420" s="125"/>
      <c r="T420" s="125"/>
      <c r="U420" s="125"/>
    </row>
    <row r="421" spans="1:21" s="126" customFormat="1" ht="18" customHeight="1" x14ac:dyDescent="0.3">
      <c r="A421" s="205"/>
      <c r="B421" s="511" t="s">
        <v>417</v>
      </c>
      <c r="C421" s="507"/>
      <c r="D421" s="507"/>
      <c r="E421" s="507"/>
      <c r="F421" s="509"/>
      <c r="G421" s="507"/>
      <c r="H421" s="534"/>
      <c r="I421" s="537"/>
      <c r="J421" s="215"/>
      <c r="K421" s="202"/>
      <c r="L421" s="125"/>
      <c r="M421" s="125"/>
      <c r="N421" s="125"/>
      <c r="O421" s="125"/>
      <c r="P421" s="125"/>
      <c r="Q421" s="125"/>
      <c r="R421" s="125"/>
      <c r="S421" s="125"/>
      <c r="T421" s="125"/>
      <c r="U421" s="125"/>
    </row>
    <row r="422" spans="1:21" s="126" customFormat="1" ht="18" customHeight="1" x14ac:dyDescent="0.25">
      <c r="A422" s="205"/>
      <c r="B422" s="510" t="s">
        <v>418</v>
      </c>
      <c r="C422" s="515">
        <v>-12103.606983899899</v>
      </c>
      <c r="D422" s="515">
        <v>-5020.4088426437102</v>
      </c>
      <c r="E422" s="515"/>
      <c r="F422" s="516">
        <v>-1424373.9784346099</v>
      </c>
      <c r="G422" s="515">
        <v>-213012.95788683501</v>
      </c>
      <c r="H422" s="535">
        <v>-13839.248296633599</v>
      </c>
      <c r="I422" s="543">
        <f>SUM(C422:H422)</f>
        <v>-1668350.2004446222</v>
      </c>
      <c r="J422" s="215"/>
      <c r="K422" s="202"/>
      <c r="L422" s="125"/>
      <c r="M422" s="125"/>
      <c r="N422" s="125"/>
      <c r="O422" s="125"/>
      <c r="P422" s="125"/>
      <c r="Q422" s="125"/>
      <c r="R422" s="125"/>
      <c r="S422" s="125"/>
      <c r="T422" s="125"/>
      <c r="U422" s="125"/>
    </row>
    <row r="423" spans="1:21" s="126" customFormat="1" ht="18" customHeight="1" x14ac:dyDescent="0.25">
      <c r="A423" s="205"/>
      <c r="B423" s="510" t="s">
        <v>419</v>
      </c>
      <c r="C423" s="515">
        <v>-13095.980348380001</v>
      </c>
      <c r="D423" s="515">
        <f>--998.182021662059</f>
        <v>998.18202166205901</v>
      </c>
      <c r="E423" s="515"/>
      <c r="F423" s="516">
        <v>-156675.1633941</v>
      </c>
      <c r="G423" s="515">
        <v>-15721.859505099501</v>
      </c>
      <c r="H423" s="535">
        <v>-30688.673633198701</v>
      </c>
      <c r="I423" s="543">
        <f>SUM(C423:H423)</f>
        <v>-215183.49485911615</v>
      </c>
      <c r="J423" s="215"/>
      <c r="K423" s="202"/>
      <c r="L423" s="125"/>
      <c r="M423" s="125"/>
      <c r="N423" s="125"/>
      <c r="O423" s="125"/>
      <c r="P423" s="125"/>
      <c r="Q423" s="125"/>
      <c r="R423" s="125"/>
      <c r="S423" s="125"/>
      <c r="T423" s="125"/>
      <c r="U423" s="125"/>
    </row>
    <row r="424" spans="1:21" s="126" customFormat="1" ht="18" customHeight="1" x14ac:dyDescent="0.25">
      <c r="A424" s="205"/>
      <c r="B424" s="517" t="s">
        <v>420</v>
      </c>
      <c r="C424" s="549"/>
      <c r="D424" s="549"/>
      <c r="E424" s="549"/>
      <c r="F424" s="550"/>
      <c r="G424" s="549"/>
      <c r="H424" s="551"/>
      <c r="I424" s="552">
        <f>SUM(C424:H424)</f>
        <v>0</v>
      </c>
      <c r="J424" s="215"/>
      <c r="K424" s="202"/>
      <c r="L424" s="125"/>
      <c r="M424" s="125"/>
      <c r="N424" s="125"/>
      <c r="O424" s="125"/>
      <c r="P424" s="125"/>
      <c r="Q424" s="125"/>
      <c r="R424" s="125"/>
      <c r="S424" s="125"/>
      <c r="T424" s="125"/>
      <c r="U424" s="125"/>
    </row>
    <row r="425" spans="1:21" s="122" customFormat="1" ht="18" customHeight="1" x14ac:dyDescent="0.25">
      <c r="A425" s="206"/>
      <c r="B425" s="562" t="s">
        <v>421</v>
      </c>
      <c r="C425" s="608">
        <f t="shared" ref="C425:H425" si="57">SUM(C419:C424)</f>
        <v>35556.363675561042</v>
      </c>
      <c r="D425" s="608">
        <f t="shared" si="57"/>
        <v>1622.330095863229</v>
      </c>
      <c r="E425" s="608"/>
      <c r="F425" s="609">
        <f t="shared" si="57"/>
        <v>224731.37079467534</v>
      </c>
      <c r="G425" s="608">
        <f t="shared" si="57"/>
        <v>33368.823658608082</v>
      </c>
      <c r="H425" s="610">
        <f t="shared" si="57"/>
        <v>80066.085193578489</v>
      </c>
      <c r="I425" s="611">
        <f>SUM(C425:H425)</f>
        <v>375344.97341828619</v>
      </c>
      <c r="J425" s="215"/>
      <c r="K425" s="217"/>
      <c r="L425" s="132"/>
      <c r="M425" s="132"/>
      <c r="N425" s="132"/>
      <c r="O425" s="132"/>
      <c r="P425" s="132"/>
      <c r="Q425" s="132"/>
      <c r="R425" s="132"/>
      <c r="S425" s="132"/>
      <c r="T425" s="132"/>
      <c r="U425" s="132"/>
    </row>
    <row r="426" spans="1:21" s="126" customFormat="1" ht="18" customHeight="1" x14ac:dyDescent="0.3">
      <c r="A426" s="205"/>
      <c r="B426" s="553"/>
      <c r="C426" s="455"/>
      <c r="D426" s="457"/>
      <c r="E426" s="457"/>
      <c r="F426" s="457"/>
      <c r="G426" s="457"/>
      <c r="H426" s="459"/>
      <c r="I426" s="544"/>
      <c r="J426" s="215"/>
      <c r="K426" s="202"/>
      <c r="L426" s="125"/>
      <c r="M426" s="125"/>
      <c r="N426" s="125"/>
      <c r="O426" s="125"/>
      <c r="P426" s="125"/>
      <c r="Q426" s="125"/>
      <c r="R426" s="125"/>
      <c r="S426" s="125"/>
      <c r="T426" s="125"/>
      <c r="U426" s="125"/>
    </row>
    <row r="427" spans="1:21" s="126" customFormat="1" ht="18" customHeight="1" x14ac:dyDescent="0.3">
      <c r="A427" s="205"/>
      <c r="B427" s="511" t="s">
        <v>422</v>
      </c>
      <c r="C427" s="454"/>
      <c r="D427" s="453"/>
      <c r="E427" s="453"/>
      <c r="F427" s="453"/>
      <c r="G427" s="453"/>
      <c r="H427" s="460"/>
      <c r="I427" s="545">
        <f>SUM(I428:I432)</f>
        <v>618665.48621487897</v>
      </c>
      <c r="J427" s="215"/>
      <c r="K427" s="202"/>
      <c r="L427" s="125"/>
      <c r="M427" s="125"/>
      <c r="N427" s="125"/>
      <c r="O427" s="125"/>
      <c r="P427" s="125"/>
      <c r="Q427" s="125"/>
      <c r="R427" s="125"/>
      <c r="S427" s="125"/>
      <c r="T427" s="125"/>
      <c r="U427" s="125"/>
    </row>
    <row r="428" spans="1:21" s="126" customFormat="1" ht="18" customHeight="1" x14ac:dyDescent="0.3">
      <c r="A428" s="205"/>
      <c r="B428" s="510" t="s">
        <v>423</v>
      </c>
      <c r="C428" s="454"/>
      <c r="D428" s="453"/>
      <c r="E428" s="453"/>
      <c r="F428" s="453"/>
      <c r="G428" s="453"/>
      <c r="H428" s="460"/>
      <c r="I428" s="546">
        <v>331556.54832316202</v>
      </c>
      <c r="J428" s="215"/>
      <c r="K428" s="202"/>
      <c r="L428" s="125"/>
      <c r="M428" s="125"/>
      <c r="N428" s="125"/>
      <c r="O428" s="125"/>
      <c r="P428" s="125"/>
      <c r="Q428" s="125"/>
      <c r="R428" s="125"/>
      <c r="S428" s="125"/>
      <c r="T428" s="125"/>
      <c r="U428" s="125"/>
    </row>
    <row r="429" spans="1:21" s="126" customFormat="1" ht="18" customHeight="1" x14ac:dyDescent="0.3">
      <c r="A429" s="205"/>
      <c r="B429" s="510" t="s">
        <v>424</v>
      </c>
      <c r="C429" s="454"/>
      <c r="D429" s="453"/>
      <c r="E429" s="453"/>
      <c r="F429" s="453"/>
      <c r="G429" s="453"/>
      <c r="H429" s="460"/>
      <c r="I429" s="546">
        <v>300687.898924487</v>
      </c>
      <c r="J429" s="215"/>
      <c r="K429" s="202"/>
      <c r="L429" s="125"/>
      <c r="M429" s="125"/>
      <c r="N429" s="125"/>
      <c r="O429" s="125"/>
      <c r="P429" s="125"/>
      <c r="Q429" s="125"/>
      <c r="R429" s="125"/>
      <c r="S429" s="125"/>
      <c r="T429" s="125"/>
      <c r="U429" s="125"/>
    </row>
    <row r="430" spans="1:21" s="126" customFormat="1" ht="18" customHeight="1" x14ac:dyDescent="0.3">
      <c r="A430" s="205"/>
      <c r="B430" s="510" t="s">
        <v>425</v>
      </c>
      <c r="C430" s="454"/>
      <c r="D430" s="453"/>
      <c r="E430" s="453"/>
      <c r="F430" s="453"/>
      <c r="G430" s="453"/>
      <c r="H430" s="460"/>
      <c r="I430" s="547"/>
      <c r="J430" s="215"/>
      <c r="K430" s="202"/>
      <c r="L430" s="125"/>
      <c r="M430" s="125"/>
      <c r="N430" s="125"/>
      <c r="O430" s="125"/>
      <c r="P430" s="125"/>
      <c r="Q430" s="125"/>
      <c r="R430" s="125"/>
      <c r="S430" s="125"/>
      <c r="T430" s="125"/>
      <c r="U430" s="125"/>
    </row>
    <row r="431" spans="1:21" s="126" customFormat="1" ht="18" customHeight="1" x14ac:dyDescent="0.3">
      <c r="A431" s="205"/>
      <c r="B431" s="510" t="s">
        <v>426</v>
      </c>
      <c r="C431" s="454"/>
      <c r="D431" s="453"/>
      <c r="E431" s="453"/>
      <c r="F431" s="453"/>
      <c r="G431" s="453"/>
      <c r="H431" s="460"/>
      <c r="I431" s="547"/>
      <c r="J431" s="215"/>
      <c r="K431" s="202"/>
      <c r="L431" s="125"/>
      <c r="M431" s="125"/>
      <c r="N431" s="125"/>
      <c r="O431" s="125"/>
      <c r="P431" s="125"/>
      <c r="Q431" s="125"/>
      <c r="R431" s="125"/>
      <c r="S431" s="125"/>
      <c r="T431" s="125"/>
      <c r="U431" s="125"/>
    </row>
    <row r="432" spans="1:21" s="126" customFormat="1" ht="18" customHeight="1" x14ac:dyDescent="0.3">
      <c r="A432" s="205"/>
      <c r="B432" s="510" t="s">
        <v>427</v>
      </c>
      <c r="C432" s="454"/>
      <c r="D432" s="453"/>
      <c r="E432" s="453"/>
      <c r="F432" s="453"/>
      <c r="G432" s="453"/>
      <c r="H432" s="460"/>
      <c r="I432" s="547">
        <v>-13578.961032770088</v>
      </c>
      <c r="J432" s="215"/>
      <c r="K432" s="202"/>
      <c r="L432" s="125"/>
      <c r="M432" s="125"/>
      <c r="N432" s="125"/>
      <c r="O432" s="125"/>
      <c r="P432" s="125"/>
      <c r="Q432" s="125"/>
      <c r="R432" s="125"/>
      <c r="S432" s="125"/>
      <c r="T432" s="125"/>
      <c r="U432" s="125"/>
    </row>
    <row r="433" spans="1:21" s="126" customFormat="1" ht="18" customHeight="1" x14ac:dyDescent="0.3">
      <c r="A433" s="205"/>
      <c r="B433" s="510"/>
      <c r="C433" s="454"/>
      <c r="D433" s="453"/>
      <c r="E433" s="453"/>
      <c r="F433" s="453"/>
      <c r="G433" s="453"/>
      <c r="H433" s="460"/>
      <c r="I433" s="537"/>
      <c r="J433" s="215"/>
      <c r="K433" s="202"/>
      <c r="L433" s="125"/>
      <c r="M433" s="125"/>
      <c r="N433" s="125"/>
      <c r="O433" s="125"/>
      <c r="P433" s="125"/>
      <c r="Q433" s="125"/>
      <c r="R433" s="125"/>
      <c r="S433" s="125"/>
      <c r="T433" s="125"/>
      <c r="U433" s="125"/>
    </row>
    <row r="434" spans="1:21" s="126" customFormat="1" ht="18" customHeight="1" x14ac:dyDescent="0.3">
      <c r="A434" s="205"/>
      <c r="B434" s="511" t="s">
        <v>428</v>
      </c>
      <c r="C434" s="454"/>
      <c r="D434" s="453"/>
      <c r="E434" s="453"/>
      <c r="F434" s="453"/>
      <c r="G434" s="453"/>
      <c r="H434" s="460"/>
      <c r="I434" s="546"/>
      <c r="J434" s="215"/>
      <c r="K434" s="202"/>
      <c r="L434" s="125"/>
      <c r="M434" s="125"/>
      <c r="N434" s="125"/>
      <c r="O434" s="125"/>
      <c r="P434" s="125"/>
      <c r="Q434" s="125"/>
      <c r="R434" s="125"/>
      <c r="S434" s="125"/>
      <c r="T434" s="125"/>
      <c r="U434" s="125"/>
    </row>
    <row r="435" spans="1:21" s="126" customFormat="1" ht="28.2" customHeight="1" x14ac:dyDescent="0.3">
      <c r="A435" s="205"/>
      <c r="B435" s="510" t="s">
        <v>429</v>
      </c>
      <c r="C435" s="454"/>
      <c r="D435" s="453"/>
      <c r="E435" s="453"/>
      <c r="F435" s="453"/>
      <c r="G435" s="453"/>
      <c r="H435" s="460"/>
      <c r="I435" s="546">
        <v>-986867</v>
      </c>
      <c r="J435" s="215"/>
      <c r="K435" s="202"/>
      <c r="L435" s="125"/>
      <c r="M435" s="125"/>
      <c r="N435" s="125"/>
      <c r="O435" s="125"/>
      <c r="P435" s="125"/>
      <c r="Q435" s="125"/>
      <c r="R435" s="125"/>
      <c r="S435" s="125"/>
      <c r="T435" s="125"/>
      <c r="U435" s="125"/>
    </row>
    <row r="436" spans="1:21" s="126" customFormat="1" ht="18" customHeight="1" x14ac:dyDescent="0.3">
      <c r="A436" s="205"/>
      <c r="B436" s="510" t="s">
        <v>430</v>
      </c>
      <c r="C436" s="454"/>
      <c r="D436" s="453"/>
      <c r="E436" s="453"/>
      <c r="F436" s="453"/>
      <c r="G436" s="453"/>
      <c r="H436" s="460"/>
      <c r="I436" s="537"/>
      <c r="J436" s="215"/>
      <c r="K436" s="202"/>
      <c r="L436" s="125"/>
      <c r="M436" s="125"/>
      <c r="N436" s="125"/>
      <c r="O436" s="125"/>
      <c r="P436" s="125"/>
      <c r="Q436" s="125"/>
      <c r="R436" s="125"/>
      <c r="S436" s="125"/>
      <c r="T436" s="125"/>
      <c r="U436" s="125"/>
    </row>
    <row r="437" spans="1:21" s="126" customFormat="1" ht="18" customHeight="1" x14ac:dyDescent="0.3">
      <c r="A437" s="205"/>
      <c r="B437" s="511" t="s">
        <v>431</v>
      </c>
      <c r="C437" s="454"/>
      <c r="D437" s="453"/>
      <c r="E437" s="453"/>
      <c r="F437" s="453"/>
      <c r="G437" s="453"/>
      <c r="H437" s="460"/>
      <c r="I437" s="545">
        <f>+I425+I427+I435</f>
        <v>7143.4596331651555</v>
      </c>
      <c r="J437" s="215"/>
      <c r="K437" s="202"/>
      <c r="L437" s="125"/>
      <c r="M437" s="125"/>
      <c r="N437" s="125"/>
      <c r="O437" s="125"/>
      <c r="P437" s="125"/>
      <c r="Q437" s="125"/>
      <c r="R437" s="125"/>
      <c r="S437" s="125"/>
      <c r="T437" s="125"/>
      <c r="U437" s="125"/>
    </row>
    <row r="438" spans="1:21" s="126" customFormat="1" ht="18" customHeight="1" x14ac:dyDescent="0.3">
      <c r="A438" s="205"/>
      <c r="B438" s="510" t="s">
        <v>432</v>
      </c>
      <c r="C438" s="454"/>
      <c r="D438" s="453"/>
      <c r="E438" s="453"/>
      <c r="F438" s="453"/>
      <c r="G438" s="453"/>
      <c r="H438" s="460"/>
      <c r="I438" s="537">
        <v>-2990</v>
      </c>
      <c r="J438" s="215"/>
      <c r="K438" s="202"/>
      <c r="L438" s="125"/>
      <c r="M438" s="125"/>
      <c r="N438" s="125"/>
      <c r="O438" s="125"/>
      <c r="P438" s="125"/>
      <c r="Q438" s="125"/>
      <c r="R438" s="125"/>
      <c r="S438" s="125"/>
      <c r="T438" s="125"/>
      <c r="U438" s="125"/>
    </row>
    <row r="439" spans="1:21" s="126" customFormat="1" ht="18" customHeight="1" x14ac:dyDescent="0.3">
      <c r="A439" s="205"/>
      <c r="B439" s="511" t="s">
        <v>433</v>
      </c>
      <c r="C439" s="454"/>
      <c r="D439" s="453"/>
      <c r="E439" s="453"/>
      <c r="F439" s="453"/>
      <c r="G439" s="453"/>
      <c r="H439" s="460"/>
      <c r="I439" s="545">
        <f>I437+I438</f>
        <v>4153.4596331651555</v>
      </c>
      <c r="J439" s="215"/>
      <c r="K439" s="202"/>
      <c r="L439" s="125"/>
      <c r="M439" s="125"/>
      <c r="N439" s="125"/>
      <c r="O439" s="125"/>
      <c r="P439" s="125"/>
      <c r="Q439" s="125"/>
      <c r="R439" s="125"/>
      <c r="S439" s="125"/>
      <c r="T439" s="125"/>
      <c r="U439" s="125"/>
    </row>
    <row r="440" spans="1:21" s="126" customFormat="1" ht="18" customHeight="1" x14ac:dyDescent="0.3">
      <c r="A440" s="205"/>
      <c r="B440" s="510" t="s">
        <v>434</v>
      </c>
      <c r="C440" s="454"/>
      <c r="D440" s="453"/>
      <c r="E440" s="453"/>
      <c r="F440" s="453"/>
      <c r="G440" s="453"/>
      <c r="H440" s="460"/>
      <c r="I440" s="546">
        <v>13950.348180000001</v>
      </c>
      <c r="J440" s="215"/>
      <c r="K440" s="202"/>
      <c r="L440" s="125"/>
      <c r="M440" s="125"/>
      <c r="N440" s="125"/>
      <c r="O440" s="125"/>
      <c r="P440" s="125"/>
      <c r="Q440" s="125"/>
      <c r="R440" s="125"/>
      <c r="S440" s="125"/>
      <c r="T440" s="125"/>
      <c r="U440" s="125"/>
    </row>
    <row r="441" spans="1:21" s="126" customFormat="1" ht="18" customHeight="1" thickBot="1" x14ac:dyDescent="0.35">
      <c r="A441" s="205"/>
      <c r="B441" s="512" t="s">
        <v>435</v>
      </c>
      <c r="C441" s="494"/>
      <c r="D441" s="493"/>
      <c r="E441" s="493"/>
      <c r="F441" s="493"/>
      <c r="G441" s="493"/>
      <c r="H441" s="536"/>
      <c r="I441" s="548">
        <f>SUM(I439:I440)</f>
        <v>18103.807813165156</v>
      </c>
      <c r="J441" s="215"/>
      <c r="K441" s="202"/>
      <c r="L441" s="125"/>
      <c r="M441" s="125"/>
      <c r="N441" s="125"/>
      <c r="O441" s="125"/>
      <c r="P441" s="125"/>
      <c r="Q441" s="125"/>
      <c r="R441" s="125"/>
      <c r="S441" s="125"/>
      <c r="T441" s="125"/>
      <c r="U441" s="125"/>
    </row>
    <row r="442" spans="1:21" s="126" customFormat="1" ht="13.5" customHeight="1" x14ac:dyDescent="0.3">
      <c r="A442" s="205"/>
      <c r="B442" s="140"/>
      <c r="C442" s="140"/>
      <c r="D442" s="140"/>
      <c r="E442" s="210"/>
      <c r="F442" s="210"/>
      <c r="G442" s="210"/>
      <c r="H442" s="210"/>
      <c r="I442" s="210"/>
      <c r="J442" s="215"/>
      <c r="K442" s="202"/>
      <c r="L442" s="125"/>
      <c r="M442" s="125"/>
      <c r="N442" s="125"/>
      <c r="O442" s="125"/>
      <c r="P442" s="125"/>
      <c r="Q442" s="125"/>
      <c r="R442" s="125"/>
      <c r="S442" s="125"/>
      <c r="T442" s="125"/>
      <c r="U442" s="125"/>
    </row>
    <row r="443" spans="1:21" s="126" customFormat="1" ht="13.5" customHeight="1" x14ac:dyDescent="0.3">
      <c r="A443" s="205"/>
      <c r="B443" s="134"/>
      <c r="C443" s="140"/>
      <c r="D443" s="140"/>
      <c r="E443" s="210"/>
      <c r="F443" s="210"/>
      <c r="G443" s="210"/>
      <c r="H443" s="210"/>
      <c r="I443" s="210"/>
      <c r="J443" s="215"/>
      <c r="K443" s="202"/>
      <c r="L443" s="125"/>
      <c r="M443" s="125"/>
      <c r="N443" s="125"/>
      <c r="O443" s="125"/>
      <c r="P443" s="125"/>
      <c r="Q443" s="125"/>
      <c r="R443" s="125"/>
      <c r="S443" s="125"/>
      <c r="T443" s="125"/>
      <c r="U443" s="125"/>
    </row>
    <row r="444" spans="1:21" s="126" customFormat="1" ht="13.5" customHeight="1" thickBot="1" x14ac:dyDescent="0.35">
      <c r="A444" s="205"/>
      <c r="B444" s="140"/>
      <c r="C444" s="140"/>
      <c r="D444" s="140"/>
      <c r="E444" s="210"/>
      <c r="F444" s="210"/>
      <c r="G444" s="210"/>
      <c r="H444" s="210"/>
      <c r="I444" s="210"/>
      <c r="J444" s="215"/>
      <c r="K444" s="202"/>
      <c r="L444" s="125"/>
      <c r="M444" s="125"/>
      <c r="N444" s="125"/>
      <c r="O444" s="125"/>
      <c r="P444" s="125"/>
      <c r="Q444" s="125"/>
      <c r="R444" s="125"/>
      <c r="S444" s="125"/>
      <c r="T444" s="125"/>
      <c r="U444" s="125"/>
    </row>
    <row r="445" spans="1:21" ht="18" customHeight="1" thickBot="1" x14ac:dyDescent="0.35">
      <c r="B445" s="212" t="s">
        <v>396</v>
      </c>
      <c r="I445" s="149" t="s">
        <v>218</v>
      </c>
      <c r="J445" s="213"/>
      <c r="L445" s="125"/>
      <c r="M445" s="125"/>
      <c r="N445" s="125"/>
      <c r="O445" s="125"/>
      <c r="P445" s="125"/>
      <c r="Q445" s="125"/>
      <c r="R445" s="125"/>
      <c r="S445" s="125"/>
      <c r="T445" s="125"/>
      <c r="U445" s="125"/>
    </row>
    <row r="446" spans="1:21" s="126" customFormat="1" ht="18" customHeight="1" thickBot="1" x14ac:dyDescent="0.35">
      <c r="A446" s="204"/>
      <c r="B446" s="914" t="s">
        <v>329</v>
      </c>
      <c r="C446" s="939">
        <v>2024</v>
      </c>
      <c r="D446" s="940"/>
      <c r="E446" s="940"/>
      <c r="F446" s="940"/>
      <c r="G446" s="940"/>
      <c r="H446" s="940"/>
      <c r="I446" s="941"/>
      <c r="J446" s="228"/>
      <c r="K446" s="202"/>
      <c r="L446" s="973"/>
      <c r="M446" s="125"/>
      <c r="N446" s="125"/>
      <c r="O446" s="125"/>
      <c r="P446" s="125"/>
      <c r="Q446" s="125"/>
      <c r="R446" s="125"/>
      <c r="S446" s="125"/>
      <c r="T446" s="125"/>
      <c r="U446" s="125"/>
    </row>
    <row r="447" spans="1:21" s="126" customFormat="1" ht="18" customHeight="1" thickBot="1" x14ac:dyDescent="0.35">
      <c r="A447" s="124"/>
      <c r="B447" s="915"/>
      <c r="C447" s="889" t="s">
        <v>101</v>
      </c>
      <c r="D447" s="889" t="s">
        <v>102</v>
      </c>
      <c r="E447" s="943" t="s">
        <v>103</v>
      </c>
      <c r="F447" s="944"/>
      <c r="G447" s="846" t="s">
        <v>104</v>
      </c>
      <c r="H447" s="846" t="s">
        <v>105</v>
      </c>
      <c r="I447" s="945" t="s">
        <v>93</v>
      </c>
      <c r="J447" s="214"/>
      <c r="K447" s="938"/>
      <c r="L447" s="125"/>
      <c r="M447" s="125"/>
      <c r="N447" s="125"/>
      <c r="O447" s="125"/>
      <c r="P447" s="125"/>
      <c r="Q447" s="125"/>
      <c r="R447" s="125"/>
      <c r="S447" s="125"/>
      <c r="T447" s="125"/>
      <c r="U447" s="125"/>
    </row>
    <row r="448" spans="1:21" s="126" customFormat="1" ht="18" customHeight="1" thickBot="1" x14ac:dyDescent="0.35">
      <c r="A448" s="124"/>
      <c r="B448" s="915"/>
      <c r="C448" s="895"/>
      <c r="D448" s="942"/>
      <c r="E448" s="252" t="s">
        <v>409</v>
      </c>
      <c r="F448" s="251" t="s">
        <v>180</v>
      </c>
      <c r="G448" s="847"/>
      <c r="H448" s="847"/>
      <c r="I448" s="946"/>
      <c r="J448" s="214"/>
      <c r="K448" s="938"/>
      <c r="L448" s="125"/>
      <c r="M448" s="125"/>
      <c r="N448" s="125"/>
      <c r="O448" s="125"/>
      <c r="P448" s="125"/>
      <c r="Q448" s="125"/>
      <c r="R448" s="125"/>
      <c r="S448" s="125"/>
      <c r="T448" s="125"/>
      <c r="U448" s="125"/>
    </row>
    <row r="449" spans="1:21" s="126" customFormat="1" ht="18" customHeight="1" x14ac:dyDescent="0.3">
      <c r="A449" s="205"/>
      <c r="B449" s="557" t="s">
        <v>410</v>
      </c>
      <c r="C449" s="558">
        <v>695171.6812900001</v>
      </c>
      <c r="D449" s="558">
        <v>62716.806339999996</v>
      </c>
      <c r="E449" s="558">
        <v>36798.100580000602</v>
      </c>
      <c r="F449" s="559">
        <v>4627102.4011699986</v>
      </c>
      <c r="G449" s="558">
        <v>263731.38189999998</v>
      </c>
      <c r="H449" s="560">
        <v>607747.85372999997</v>
      </c>
      <c r="I449" s="561">
        <f t="shared" ref="I449:I461" si="58">SUM(C449:H449)</f>
        <v>6293268.2250099992</v>
      </c>
      <c r="J449" s="215"/>
      <c r="K449" s="216"/>
      <c r="L449" s="125"/>
      <c r="M449" s="125"/>
      <c r="N449" s="125"/>
      <c r="O449" s="125"/>
      <c r="P449" s="125"/>
      <c r="Q449" s="125"/>
      <c r="R449" s="125"/>
      <c r="S449" s="125"/>
      <c r="T449" s="125"/>
      <c r="U449" s="125"/>
    </row>
    <row r="450" spans="1:21" s="126" customFormat="1" ht="18" customHeight="1" x14ac:dyDescent="0.3">
      <c r="A450" s="205"/>
      <c r="B450" s="510" t="s">
        <v>437</v>
      </c>
      <c r="C450" s="506">
        <v>-27950.576269999998</v>
      </c>
      <c r="D450" s="506">
        <v>-3624.4849799999997</v>
      </c>
      <c r="E450" s="506"/>
      <c r="F450" s="508">
        <v>-4133.6393199999993</v>
      </c>
      <c r="G450" s="506"/>
      <c r="H450" s="528">
        <v>-8264.4113199999993</v>
      </c>
      <c r="I450" s="537">
        <f t="shared" si="58"/>
        <v>-43973.11189</v>
      </c>
      <c r="J450" s="215"/>
      <c r="K450" s="216"/>
      <c r="L450" s="125"/>
      <c r="M450" s="125"/>
      <c r="N450" s="125"/>
      <c r="O450" s="125"/>
      <c r="P450" s="125"/>
      <c r="Q450" s="125"/>
      <c r="R450" s="125"/>
      <c r="S450" s="125"/>
      <c r="T450" s="125"/>
      <c r="U450" s="125"/>
    </row>
    <row r="451" spans="1:21" s="126" customFormat="1" ht="18" customHeight="1" x14ac:dyDescent="0.25">
      <c r="A451" s="205"/>
      <c r="B451" s="510" t="s">
        <v>436</v>
      </c>
      <c r="C451" s="513">
        <v>-285627.44513999997</v>
      </c>
      <c r="D451" s="513">
        <v>-1509.9600700000001</v>
      </c>
      <c r="E451" s="513"/>
      <c r="F451" s="514">
        <v>-194329.14223</v>
      </c>
      <c r="G451" s="513"/>
      <c r="H451" s="529">
        <v>-12774.9141</v>
      </c>
      <c r="I451" s="537">
        <f t="shared" si="58"/>
        <v>-494241.46153999993</v>
      </c>
      <c r="J451" s="215"/>
      <c r="K451" s="216"/>
      <c r="L451" s="125"/>
      <c r="M451" s="125"/>
      <c r="N451" s="125"/>
      <c r="O451" s="125"/>
      <c r="P451" s="125"/>
      <c r="Q451" s="125"/>
      <c r="R451" s="125"/>
      <c r="S451" s="125"/>
      <c r="T451" s="125"/>
      <c r="U451" s="125"/>
    </row>
    <row r="452" spans="1:21" s="126" customFormat="1" ht="18" customHeight="1" x14ac:dyDescent="0.25">
      <c r="A452" s="205"/>
      <c r="B452" s="517" t="s">
        <v>413</v>
      </c>
      <c r="C452" s="518">
        <v>-241865.87229</v>
      </c>
      <c r="D452" s="518">
        <v>-41529.272949999999</v>
      </c>
      <c r="E452" s="518"/>
      <c r="F452" s="519">
        <v>-68073.092750000011</v>
      </c>
      <c r="G452" s="518"/>
      <c r="H452" s="530">
        <v>-400221.00836000004</v>
      </c>
      <c r="I452" s="538">
        <f t="shared" si="58"/>
        <v>-751689.24635000003</v>
      </c>
      <c r="J452" s="215"/>
      <c r="K452" s="202"/>
      <c r="L452" s="125"/>
      <c r="M452" s="125"/>
      <c r="N452" s="125"/>
      <c r="O452" s="125"/>
      <c r="P452" s="125"/>
      <c r="Q452" s="125"/>
      <c r="R452" s="125"/>
      <c r="S452" s="125"/>
      <c r="T452" s="125"/>
      <c r="U452" s="125"/>
    </row>
    <row r="453" spans="1:21" s="122" customFormat="1" ht="18" customHeight="1" x14ac:dyDescent="0.25">
      <c r="A453" s="206"/>
      <c r="B453" s="539" t="s">
        <v>414</v>
      </c>
      <c r="C453" s="521">
        <f t="shared" ref="C453:H453" si="59">SUM(C449:C452)</f>
        <v>139727.78759000017</v>
      </c>
      <c r="D453" s="521">
        <f t="shared" si="59"/>
        <v>16053.088339999995</v>
      </c>
      <c r="E453" s="521">
        <f t="shared" si="59"/>
        <v>36798.100580000602</v>
      </c>
      <c r="F453" s="522">
        <f t="shared" si="59"/>
        <v>4360566.5268699983</v>
      </c>
      <c r="G453" s="521">
        <f t="shared" si="59"/>
        <v>263731.38189999998</v>
      </c>
      <c r="H453" s="531">
        <f t="shared" si="59"/>
        <v>186487.51994999993</v>
      </c>
      <c r="I453" s="540">
        <f t="shared" si="58"/>
        <v>5003364.4052299988</v>
      </c>
      <c r="J453" s="215"/>
      <c r="K453" s="217"/>
      <c r="L453" s="125"/>
      <c r="M453" s="125"/>
      <c r="N453" s="125"/>
      <c r="O453" s="125"/>
      <c r="P453" s="125"/>
      <c r="Q453" s="125"/>
      <c r="R453" s="125"/>
      <c r="S453" s="125"/>
      <c r="T453" s="125"/>
      <c r="U453" s="125"/>
    </row>
    <row r="454" spans="1:21" s="126" customFormat="1" ht="18" customHeight="1" x14ac:dyDescent="0.25">
      <c r="A454" s="205"/>
      <c r="B454" s="523" t="s">
        <v>415</v>
      </c>
      <c r="C454" s="524">
        <v>-10020.32465</v>
      </c>
      <c r="D454" s="524">
        <v>2592.7907500000001</v>
      </c>
      <c r="E454" s="524">
        <v>-23.927718571343121</v>
      </c>
      <c r="F454" s="525">
        <v>-193924.61080142873</v>
      </c>
      <c r="G454" s="524">
        <v>-69386.890543848334</v>
      </c>
      <c r="H454" s="532">
        <v>-19374.131106151664</v>
      </c>
      <c r="I454" s="541">
        <f t="shared" si="58"/>
        <v>-290137.09407000005</v>
      </c>
      <c r="J454" s="215"/>
      <c r="K454" s="202"/>
      <c r="L454" s="125"/>
      <c r="M454" s="125"/>
      <c r="N454" s="125"/>
      <c r="O454" s="125"/>
      <c r="P454" s="125"/>
      <c r="Q454" s="125"/>
      <c r="R454" s="125"/>
      <c r="S454" s="125"/>
      <c r="T454" s="125"/>
      <c r="U454" s="125"/>
    </row>
    <row r="455" spans="1:21" s="122" customFormat="1" ht="18" customHeight="1" x14ac:dyDescent="0.25">
      <c r="A455" s="206"/>
      <c r="B455" s="539" t="s">
        <v>416</v>
      </c>
      <c r="C455" s="521">
        <f t="shared" ref="C455:H455" si="60">SUM(C453+C454)</f>
        <v>129707.46294000017</v>
      </c>
      <c r="D455" s="521">
        <f t="shared" si="60"/>
        <v>18645.879089999995</v>
      </c>
      <c r="E455" s="521">
        <f t="shared" si="60"/>
        <v>36774.172861429259</v>
      </c>
      <c r="F455" s="522">
        <f t="shared" si="60"/>
        <v>4166641.9160685698</v>
      </c>
      <c r="G455" s="521">
        <f t="shared" si="60"/>
        <v>194344.49135615164</v>
      </c>
      <c r="H455" s="531">
        <f t="shared" si="60"/>
        <v>167113.38884384825</v>
      </c>
      <c r="I455" s="540">
        <f t="shared" si="58"/>
        <v>4713227.3111599991</v>
      </c>
      <c r="J455" s="215"/>
      <c r="K455" s="217"/>
      <c r="L455" s="125"/>
      <c r="M455" s="125"/>
      <c r="N455" s="125"/>
      <c r="O455" s="125"/>
      <c r="P455" s="125"/>
      <c r="Q455" s="125"/>
      <c r="R455" s="125"/>
      <c r="S455" s="125"/>
      <c r="T455" s="125"/>
      <c r="U455" s="125"/>
    </row>
    <row r="456" spans="1:21" s="126" customFormat="1" ht="18" customHeight="1" x14ac:dyDescent="0.3">
      <c r="A456" s="205"/>
      <c r="B456" s="520"/>
      <c r="C456" s="526"/>
      <c r="D456" s="526"/>
      <c r="E456" s="526"/>
      <c r="F456" s="527"/>
      <c r="G456" s="526"/>
      <c r="H456" s="533"/>
      <c r="I456" s="542">
        <f t="shared" si="58"/>
        <v>0</v>
      </c>
      <c r="J456" s="215"/>
      <c r="K456" s="202"/>
      <c r="L456" s="125"/>
      <c r="M456" s="125"/>
      <c r="N456" s="125"/>
      <c r="O456" s="125"/>
      <c r="P456" s="125"/>
      <c r="Q456" s="125"/>
      <c r="R456" s="125"/>
      <c r="S456" s="125"/>
      <c r="T456" s="125"/>
      <c r="U456" s="125"/>
    </row>
    <row r="457" spans="1:21" s="126" customFormat="1" ht="18" customHeight="1" x14ac:dyDescent="0.3">
      <c r="A457" s="205"/>
      <c r="B457" s="511" t="s">
        <v>417</v>
      </c>
      <c r="C457" s="507"/>
      <c r="D457" s="507"/>
      <c r="E457" s="507"/>
      <c r="F457" s="509"/>
      <c r="G457" s="507"/>
      <c r="H457" s="534"/>
      <c r="I457" s="537">
        <f t="shared" si="58"/>
        <v>0</v>
      </c>
      <c r="J457" s="215"/>
      <c r="K457" s="124"/>
      <c r="L457" s="125"/>
      <c r="M457" s="125"/>
      <c r="N457" s="125"/>
      <c r="O457" s="125"/>
      <c r="P457" s="125"/>
      <c r="Q457" s="125"/>
      <c r="R457" s="125"/>
      <c r="S457" s="125"/>
      <c r="T457" s="125"/>
      <c r="U457" s="125"/>
    </row>
    <row r="458" spans="1:21" s="126" customFormat="1" ht="18" customHeight="1" x14ac:dyDescent="0.25">
      <c r="A458" s="205"/>
      <c r="B458" s="510" t="s">
        <v>418</v>
      </c>
      <c r="C458" s="515">
        <v>-56733.137040000023</v>
      </c>
      <c r="D458" s="515">
        <v>-15995.430119999999</v>
      </c>
      <c r="E458" s="515"/>
      <c r="F458" s="516">
        <v>-2806418.1666199998</v>
      </c>
      <c r="G458" s="515"/>
      <c r="H458" s="535">
        <v>-250560.89139999999</v>
      </c>
      <c r="I458" s="543">
        <f t="shared" si="58"/>
        <v>-3129707.62518</v>
      </c>
      <c r="J458" s="215"/>
      <c r="K458" s="202"/>
      <c r="L458" s="125"/>
      <c r="M458" s="125"/>
      <c r="N458" s="125"/>
      <c r="O458" s="125"/>
      <c r="P458" s="125"/>
      <c r="Q458" s="125"/>
      <c r="R458" s="125"/>
      <c r="S458" s="125"/>
      <c r="T458" s="125"/>
      <c r="U458" s="125"/>
    </row>
    <row r="459" spans="1:21" s="126" customFormat="1" ht="18" customHeight="1" x14ac:dyDescent="0.25">
      <c r="A459" s="205"/>
      <c r="B459" s="510" t="s">
        <v>419</v>
      </c>
      <c r="C459" s="515">
        <v>41415.972630000004</v>
      </c>
      <c r="D459" s="515">
        <v>-2850.81945</v>
      </c>
      <c r="E459" s="515"/>
      <c r="F459" s="516">
        <v>-532330.08337000001</v>
      </c>
      <c r="G459" s="515"/>
      <c r="H459" s="535">
        <v>3218.6174999999998</v>
      </c>
      <c r="I459" s="543">
        <f t="shared" si="58"/>
        <v>-490546.31268999999</v>
      </c>
      <c r="J459" s="215"/>
      <c r="K459" s="202"/>
      <c r="L459" s="125"/>
      <c r="M459" s="125"/>
      <c r="N459" s="125"/>
      <c r="O459" s="125"/>
      <c r="P459" s="125"/>
      <c r="Q459" s="125"/>
      <c r="R459" s="125"/>
      <c r="S459" s="125"/>
      <c r="T459" s="125"/>
      <c r="U459" s="125"/>
    </row>
    <row r="460" spans="1:21" s="126" customFormat="1" ht="18" customHeight="1" x14ac:dyDescent="0.25">
      <c r="A460" s="205"/>
      <c r="B460" s="517" t="s">
        <v>420</v>
      </c>
      <c r="C460" s="549"/>
      <c r="D460" s="549"/>
      <c r="E460" s="549"/>
      <c r="F460" s="550"/>
      <c r="G460" s="549"/>
      <c r="H460" s="551"/>
      <c r="I460" s="552">
        <f t="shared" si="58"/>
        <v>0</v>
      </c>
      <c r="J460" s="215"/>
      <c r="K460" s="202"/>
      <c r="L460" s="125"/>
      <c r="M460" s="125"/>
      <c r="N460" s="125"/>
      <c r="O460" s="125"/>
      <c r="P460" s="125"/>
      <c r="Q460" s="125"/>
      <c r="R460" s="125"/>
      <c r="S460" s="125"/>
      <c r="T460" s="125"/>
      <c r="U460" s="125"/>
    </row>
    <row r="461" spans="1:21" s="122" customFormat="1" ht="18" customHeight="1" x14ac:dyDescent="0.25">
      <c r="A461" s="206"/>
      <c r="B461" s="562" t="s">
        <v>421</v>
      </c>
      <c r="C461" s="608">
        <f t="shared" ref="C461:H461" si="61">SUM(C455:C460)</f>
        <v>114390.29853000015</v>
      </c>
      <c r="D461" s="608">
        <f t="shared" si="61"/>
        <v>-200.37048000000414</v>
      </c>
      <c r="E461" s="608">
        <f t="shared" si="61"/>
        <v>36774.172861429259</v>
      </c>
      <c r="F461" s="609">
        <f t="shared" si="61"/>
        <v>827893.66607856995</v>
      </c>
      <c r="G461" s="608">
        <f t="shared" si="61"/>
        <v>194344.49135615164</v>
      </c>
      <c r="H461" s="610">
        <f t="shared" si="61"/>
        <v>-80228.885056151747</v>
      </c>
      <c r="I461" s="611">
        <f t="shared" si="58"/>
        <v>1092973.3732899993</v>
      </c>
      <c r="J461" s="215"/>
      <c r="K461" s="218"/>
      <c r="L461" s="132"/>
      <c r="M461" s="132"/>
      <c r="N461" s="132"/>
      <c r="O461" s="132"/>
      <c r="P461" s="132"/>
      <c r="Q461" s="132"/>
      <c r="R461" s="132"/>
      <c r="S461" s="132"/>
      <c r="T461" s="132"/>
      <c r="U461" s="132"/>
    </row>
    <row r="462" spans="1:21" s="126" customFormat="1" ht="18" customHeight="1" x14ac:dyDescent="0.3">
      <c r="A462" s="205"/>
      <c r="B462" s="553"/>
      <c r="C462" s="455"/>
      <c r="D462" s="457"/>
      <c r="E462" s="457"/>
      <c r="F462" s="457"/>
      <c r="G462" s="457"/>
      <c r="H462" s="459"/>
      <c r="I462" s="544"/>
      <c r="J462" s="215"/>
      <c r="K462" s="202"/>
      <c r="L462" s="125"/>
      <c r="M462" s="125"/>
      <c r="N462" s="125"/>
      <c r="O462" s="125"/>
      <c r="P462" s="125"/>
      <c r="Q462" s="125"/>
      <c r="R462" s="125"/>
      <c r="S462" s="125"/>
      <c r="T462" s="125"/>
      <c r="U462" s="125"/>
    </row>
    <row r="463" spans="1:21" s="126" customFormat="1" ht="18" customHeight="1" x14ac:dyDescent="0.3">
      <c r="A463" s="205"/>
      <c r="B463" s="511" t="s">
        <v>422</v>
      </c>
      <c r="C463" s="454"/>
      <c r="D463" s="453"/>
      <c r="E463" s="453"/>
      <c r="F463" s="453"/>
      <c r="G463" s="453"/>
      <c r="H463" s="460"/>
      <c r="I463" s="545">
        <f>SUM(I464:I468)</f>
        <v>1313862.53253</v>
      </c>
      <c r="J463" s="215"/>
      <c r="K463" s="202"/>
      <c r="L463" s="125"/>
      <c r="M463" s="125"/>
      <c r="N463" s="125"/>
      <c r="O463" s="125"/>
      <c r="P463" s="125"/>
      <c r="Q463" s="125"/>
      <c r="R463" s="125"/>
      <c r="S463" s="125"/>
      <c r="T463" s="125"/>
      <c r="U463" s="125"/>
    </row>
    <row r="464" spans="1:21" s="126" customFormat="1" ht="18" customHeight="1" x14ac:dyDescent="0.3">
      <c r="A464" s="205"/>
      <c r="B464" s="510" t="s">
        <v>423</v>
      </c>
      <c r="C464" s="454"/>
      <c r="D464" s="453"/>
      <c r="E464" s="453"/>
      <c r="F464" s="453"/>
      <c r="G464" s="453"/>
      <c r="H464" s="460"/>
      <c r="I464" s="546">
        <v>98887.859949999998</v>
      </c>
      <c r="J464" s="215"/>
      <c r="K464" s="202"/>
      <c r="L464" s="125"/>
      <c r="M464" s="125"/>
      <c r="N464" s="125"/>
      <c r="O464" s="125"/>
      <c r="P464" s="125"/>
      <c r="Q464" s="125"/>
      <c r="R464" s="125"/>
      <c r="S464" s="125"/>
      <c r="T464" s="125"/>
      <c r="U464" s="125"/>
    </row>
    <row r="465" spans="1:21" s="126" customFormat="1" ht="18" customHeight="1" x14ac:dyDescent="0.3">
      <c r="A465" s="205"/>
      <c r="B465" s="510" t="s">
        <v>424</v>
      </c>
      <c r="C465" s="454"/>
      <c r="D465" s="453"/>
      <c r="E465" s="453"/>
      <c r="F465" s="453"/>
      <c r="G465" s="453"/>
      <c r="H465" s="460"/>
      <c r="I465" s="546">
        <v>1178784.9129999999</v>
      </c>
      <c r="J465" s="215"/>
      <c r="K465" s="202"/>
      <c r="L465" s="125"/>
      <c r="M465" s="125"/>
      <c r="N465" s="125"/>
      <c r="O465" s="125"/>
      <c r="P465" s="125"/>
      <c r="Q465" s="125"/>
      <c r="R465" s="125"/>
      <c r="S465" s="125"/>
      <c r="T465" s="125"/>
      <c r="U465" s="125"/>
    </row>
    <row r="466" spans="1:21" s="126" customFormat="1" ht="18" customHeight="1" x14ac:dyDescent="0.3">
      <c r="A466" s="205"/>
      <c r="B466" s="510" t="s">
        <v>425</v>
      </c>
      <c r="C466" s="454"/>
      <c r="D466" s="453"/>
      <c r="E466" s="453"/>
      <c r="F466" s="453"/>
      <c r="G466" s="453"/>
      <c r="H466" s="460"/>
      <c r="I466" s="547">
        <v>18064.53458</v>
      </c>
      <c r="J466" s="215"/>
      <c r="K466" s="202"/>
      <c r="L466" s="125"/>
      <c r="M466" s="125"/>
      <c r="N466" s="125"/>
      <c r="O466" s="125"/>
      <c r="P466" s="125"/>
      <c r="Q466" s="125"/>
      <c r="R466" s="125"/>
      <c r="S466" s="125"/>
      <c r="T466" s="125"/>
      <c r="U466" s="125"/>
    </row>
    <row r="467" spans="1:21" s="126" customFormat="1" ht="18" customHeight="1" x14ac:dyDescent="0.3">
      <c r="A467" s="205"/>
      <c r="B467" s="510" t="s">
        <v>426</v>
      </c>
      <c r="C467" s="454"/>
      <c r="D467" s="453"/>
      <c r="E467" s="453"/>
      <c r="F467" s="453"/>
      <c r="G467" s="453"/>
      <c r="H467" s="460"/>
      <c r="I467" s="547"/>
      <c r="J467" s="215"/>
      <c r="K467" s="202"/>
      <c r="L467" s="125"/>
      <c r="M467" s="125"/>
      <c r="N467" s="125"/>
      <c r="O467" s="125"/>
      <c r="P467" s="125"/>
      <c r="Q467" s="125"/>
      <c r="R467" s="125"/>
      <c r="S467" s="125"/>
      <c r="T467" s="125"/>
      <c r="U467" s="125"/>
    </row>
    <row r="468" spans="1:21" s="126" customFormat="1" ht="18" customHeight="1" x14ac:dyDescent="0.3">
      <c r="A468" s="205"/>
      <c r="B468" s="510" t="s">
        <v>427</v>
      </c>
      <c r="C468" s="454"/>
      <c r="D468" s="453"/>
      <c r="E468" s="453"/>
      <c r="F468" s="453"/>
      <c r="G468" s="453"/>
      <c r="H468" s="460"/>
      <c r="I468" s="547">
        <v>18125.224999999999</v>
      </c>
      <c r="J468" s="215"/>
      <c r="K468" s="202"/>
      <c r="L468" s="125"/>
      <c r="M468" s="125"/>
      <c r="N468" s="125"/>
      <c r="O468" s="125"/>
      <c r="P468" s="125"/>
      <c r="Q468" s="125"/>
      <c r="R468" s="125"/>
      <c r="S468" s="125"/>
      <c r="T468" s="125"/>
      <c r="U468" s="125"/>
    </row>
    <row r="469" spans="1:21" s="126" customFormat="1" ht="18" customHeight="1" x14ac:dyDescent="0.3">
      <c r="A469" s="205"/>
      <c r="B469" s="510"/>
      <c r="C469" s="454"/>
      <c r="D469" s="453"/>
      <c r="E469" s="453"/>
      <c r="F469" s="453"/>
      <c r="G469" s="453"/>
      <c r="H469" s="460"/>
      <c r="I469" s="537"/>
      <c r="J469" s="215"/>
      <c r="K469" s="202"/>
      <c r="L469" s="125"/>
      <c r="M469" s="125"/>
      <c r="N469" s="125"/>
      <c r="O469" s="125"/>
      <c r="P469" s="125"/>
      <c r="Q469" s="125"/>
      <c r="R469" s="125"/>
      <c r="S469" s="125"/>
      <c r="T469" s="125"/>
      <c r="U469" s="125"/>
    </row>
    <row r="470" spans="1:21" s="126" customFormat="1" ht="18" customHeight="1" x14ac:dyDescent="0.3">
      <c r="A470" s="205"/>
      <c r="B470" s="511" t="s">
        <v>428</v>
      </c>
      <c r="C470" s="454"/>
      <c r="D470" s="453"/>
      <c r="E470" s="453"/>
      <c r="F470" s="453"/>
      <c r="G470" s="453"/>
      <c r="H470" s="460"/>
      <c r="I470" s="546"/>
      <c r="J470" s="215"/>
      <c r="K470" s="202"/>
      <c r="L470" s="125"/>
      <c r="M470" s="125"/>
      <c r="N470" s="125"/>
      <c r="O470" s="125"/>
      <c r="P470" s="125"/>
      <c r="Q470" s="125"/>
      <c r="R470" s="125"/>
      <c r="S470" s="125"/>
      <c r="T470" s="125"/>
      <c r="U470" s="125"/>
    </row>
    <row r="471" spans="1:21" s="126" customFormat="1" ht="31.2" customHeight="1" x14ac:dyDescent="0.3">
      <c r="A471" s="205"/>
      <c r="B471" s="510" t="s">
        <v>429</v>
      </c>
      <c r="C471" s="454"/>
      <c r="D471" s="453"/>
      <c r="E471" s="453"/>
      <c r="F471" s="453"/>
      <c r="G471" s="453"/>
      <c r="H471" s="460"/>
      <c r="I471" s="546">
        <v>-1643594</v>
      </c>
      <c r="J471" s="215"/>
      <c r="K471" s="202"/>
      <c r="L471" s="125"/>
      <c r="M471" s="125"/>
      <c r="N471" s="125"/>
      <c r="O471" s="125"/>
      <c r="P471" s="125"/>
      <c r="Q471" s="125"/>
      <c r="R471" s="125"/>
      <c r="S471" s="125"/>
      <c r="T471" s="125"/>
      <c r="U471" s="125"/>
    </row>
    <row r="472" spans="1:21" s="126" customFormat="1" ht="18" customHeight="1" x14ac:dyDescent="0.3">
      <c r="A472" s="205"/>
      <c r="B472" s="510" t="s">
        <v>430</v>
      </c>
      <c r="C472" s="454"/>
      <c r="D472" s="453"/>
      <c r="E472" s="453"/>
      <c r="F472" s="453"/>
      <c r="G472" s="453"/>
      <c r="H472" s="460"/>
      <c r="I472" s="537">
        <v>0</v>
      </c>
      <c r="J472" s="215"/>
      <c r="K472" s="202"/>
      <c r="L472" s="125"/>
      <c r="M472" s="125"/>
      <c r="N472" s="125"/>
      <c r="O472" s="125"/>
      <c r="P472" s="125"/>
      <c r="Q472" s="125"/>
      <c r="R472" s="125"/>
      <c r="S472" s="125"/>
      <c r="T472" s="125"/>
      <c r="U472" s="125"/>
    </row>
    <row r="473" spans="1:21" s="126" customFormat="1" ht="18" customHeight="1" x14ac:dyDescent="0.3">
      <c r="A473" s="205"/>
      <c r="B473" s="511" t="s">
        <v>431</v>
      </c>
      <c r="C473" s="454"/>
      <c r="D473" s="453"/>
      <c r="E473" s="453"/>
      <c r="F473" s="453"/>
      <c r="G473" s="453"/>
      <c r="H473" s="460"/>
      <c r="I473" s="545">
        <f>I461+I463+I471</f>
        <v>763241.90581999905</v>
      </c>
      <c r="J473" s="215"/>
      <c r="K473" s="202"/>
      <c r="L473" s="125"/>
      <c r="M473" s="125"/>
      <c r="N473" s="125"/>
      <c r="O473" s="125"/>
      <c r="P473" s="125"/>
      <c r="Q473" s="125"/>
      <c r="R473" s="125"/>
      <c r="S473" s="125"/>
      <c r="T473" s="125"/>
      <c r="U473" s="125"/>
    </row>
    <row r="474" spans="1:21" s="126" customFormat="1" ht="18" customHeight="1" x14ac:dyDescent="0.3">
      <c r="A474" s="205"/>
      <c r="B474" s="510" t="s">
        <v>432</v>
      </c>
      <c r="C474" s="454"/>
      <c r="D474" s="453"/>
      <c r="E474" s="453"/>
      <c r="F474" s="453"/>
      <c r="G474" s="453"/>
      <c r="H474" s="460"/>
      <c r="I474" s="537">
        <v>-61626</v>
      </c>
      <c r="J474" s="215"/>
      <c r="K474" s="202"/>
      <c r="L474" s="125"/>
      <c r="M474" s="125"/>
      <c r="N474" s="125"/>
      <c r="O474" s="125"/>
      <c r="P474" s="125"/>
      <c r="Q474" s="125"/>
      <c r="R474" s="125"/>
      <c r="S474" s="125"/>
      <c r="T474" s="125"/>
      <c r="U474" s="125"/>
    </row>
    <row r="475" spans="1:21" s="126" customFormat="1" ht="18" customHeight="1" x14ac:dyDescent="0.3">
      <c r="A475" s="205"/>
      <c r="B475" s="511" t="s">
        <v>433</v>
      </c>
      <c r="C475" s="454"/>
      <c r="D475" s="453"/>
      <c r="E475" s="453"/>
      <c r="F475" s="453"/>
      <c r="G475" s="453"/>
      <c r="H475" s="460"/>
      <c r="I475" s="545">
        <f>I473+I474</f>
        <v>701615.90581999905</v>
      </c>
      <c r="J475" s="215"/>
      <c r="K475" s="202"/>
      <c r="L475" s="125"/>
      <c r="M475" s="125"/>
      <c r="N475" s="125"/>
      <c r="O475" s="125"/>
      <c r="P475" s="125"/>
      <c r="Q475" s="125"/>
      <c r="R475" s="125"/>
      <c r="S475" s="125"/>
      <c r="T475" s="125"/>
      <c r="U475" s="125"/>
    </row>
    <row r="476" spans="1:21" s="126" customFormat="1" ht="18" customHeight="1" x14ac:dyDescent="0.3">
      <c r="A476" s="205"/>
      <c r="B476" s="510" t="s">
        <v>434</v>
      </c>
      <c r="C476" s="454"/>
      <c r="D476" s="453"/>
      <c r="E476" s="453"/>
      <c r="F476" s="453"/>
      <c r="G476" s="453"/>
      <c r="H476" s="460"/>
      <c r="I476" s="546">
        <v>-272194.13799999998</v>
      </c>
      <c r="J476" s="215"/>
      <c r="K476" s="202"/>
      <c r="L476" s="125"/>
      <c r="M476" s="125"/>
      <c r="N476" s="125"/>
      <c r="O476" s="125"/>
      <c r="P476" s="125"/>
      <c r="Q476" s="125"/>
      <c r="R476" s="125"/>
      <c r="S476" s="125"/>
      <c r="T476" s="125"/>
      <c r="U476" s="125"/>
    </row>
    <row r="477" spans="1:21" s="126" customFormat="1" ht="18" customHeight="1" thickBot="1" x14ac:dyDescent="0.35">
      <c r="A477" s="205"/>
      <c r="B477" s="512" t="s">
        <v>435</v>
      </c>
      <c r="C477" s="494"/>
      <c r="D477" s="493"/>
      <c r="E477" s="493"/>
      <c r="F477" s="493"/>
      <c r="G477" s="493"/>
      <c r="H477" s="536"/>
      <c r="I477" s="548">
        <f>I475+I476</f>
        <v>429421.76781999908</v>
      </c>
      <c r="J477" s="215"/>
      <c r="K477" s="202"/>
      <c r="L477" s="125"/>
      <c r="M477" s="125"/>
      <c r="N477" s="125"/>
      <c r="O477" s="125"/>
      <c r="P477" s="125"/>
      <c r="Q477" s="125"/>
      <c r="R477" s="125"/>
      <c r="S477" s="125"/>
      <c r="T477" s="125"/>
      <c r="U477" s="125"/>
    </row>
    <row r="478" spans="1:21" s="126" customFormat="1" ht="13.5" customHeight="1" x14ac:dyDescent="0.3">
      <c r="A478" s="205"/>
      <c r="B478" s="209"/>
      <c r="C478" s="210"/>
      <c r="D478" s="210"/>
      <c r="E478" s="210"/>
      <c r="F478" s="210"/>
      <c r="G478" s="210"/>
      <c r="H478" s="210"/>
      <c r="I478" s="210"/>
      <c r="J478" s="215"/>
      <c r="K478" s="202"/>
      <c r="L478" s="125"/>
      <c r="M478" s="125"/>
      <c r="N478" s="125"/>
      <c r="O478" s="125"/>
      <c r="P478" s="125"/>
      <c r="Q478" s="125"/>
      <c r="R478" s="125"/>
      <c r="S478" s="125"/>
      <c r="T478" s="125"/>
      <c r="U478" s="125"/>
    </row>
    <row r="479" spans="1:21" s="126" customFormat="1" ht="13.5" customHeight="1" x14ac:dyDescent="0.3">
      <c r="A479" s="205"/>
      <c r="B479" s="134"/>
      <c r="C479" s="134"/>
      <c r="D479" s="134"/>
      <c r="E479" s="210"/>
      <c r="F479" s="210"/>
      <c r="G479" s="210"/>
      <c r="H479" s="210"/>
      <c r="I479" s="210"/>
      <c r="J479" s="215"/>
      <c r="K479" s="202"/>
      <c r="L479" s="125"/>
      <c r="M479" s="125"/>
      <c r="N479" s="125"/>
      <c r="O479" s="125"/>
      <c r="P479" s="125"/>
      <c r="Q479" s="125"/>
      <c r="R479" s="125"/>
      <c r="S479" s="125"/>
      <c r="T479" s="125"/>
      <c r="U479" s="125"/>
    </row>
    <row r="480" spans="1:21" s="126" customFormat="1" ht="13.5" customHeight="1" thickBot="1" x14ac:dyDescent="0.35">
      <c r="A480" s="205"/>
      <c r="B480" s="140"/>
      <c r="C480" s="140"/>
      <c r="D480" s="140"/>
      <c r="E480" s="210"/>
      <c r="F480" s="210"/>
      <c r="G480" s="210"/>
      <c r="H480" s="210"/>
      <c r="I480" s="210"/>
      <c r="J480" s="215"/>
      <c r="K480" s="202"/>
      <c r="L480" s="125"/>
      <c r="M480" s="125"/>
      <c r="N480" s="125"/>
      <c r="O480" s="125"/>
      <c r="P480" s="125"/>
      <c r="Q480" s="125"/>
      <c r="R480" s="125"/>
      <c r="S480" s="125"/>
      <c r="T480" s="125"/>
      <c r="U480" s="125"/>
    </row>
    <row r="481" spans="1:21" s="126" customFormat="1" ht="19.2" customHeight="1" thickBot="1" x14ac:dyDescent="0.35">
      <c r="A481" s="205"/>
      <c r="B481" s="212" t="s">
        <v>30</v>
      </c>
      <c r="C481" s="135"/>
      <c r="D481" s="135"/>
      <c r="E481" s="135"/>
      <c r="F481" s="135"/>
      <c r="G481" s="135"/>
      <c r="H481" s="135"/>
      <c r="I481" s="149" t="s">
        <v>218</v>
      </c>
      <c r="J481" s="215"/>
      <c r="K481" s="202"/>
      <c r="L481" s="125"/>
      <c r="M481" s="125"/>
      <c r="N481" s="125"/>
      <c r="O481" s="125"/>
      <c r="P481" s="125"/>
      <c r="Q481" s="125"/>
      <c r="R481" s="125"/>
      <c r="S481" s="125"/>
      <c r="T481" s="125"/>
      <c r="U481" s="125"/>
    </row>
    <row r="482" spans="1:21" s="126" customFormat="1" ht="18" customHeight="1" thickBot="1" x14ac:dyDescent="0.35">
      <c r="A482" s="205"/>
      <c r="B482" s="914" t="s">
        <v>329</v>
      </c>
      <c r="C482" s="939">
        <v>2024</v>
      </c>
      <c r="D482" s="940"/>
      <c r="E482" s="940"/>
      <c r="F482" s="940"/>
      <c r="G482" s="940"/>
      <c r="H482" s="940"/>
      <c r="I482" s="941"/>
      <c r="J482" s="215"/>
      <c r="K482" s="202"/>
      <c r="L482" s="125"/>
      <c r="M482" s="125"/>
      <c r="N482" s="125"/>
      <c r="O482" s="125"/>
      <c r="P482" s="125"/>
      <c r="Q482" s="125"/>
      <c r="R482" s="125"/>
      <c r="S482" s="125"/>
      <c r="T482" s="125"/>
      <c r="U482" s="125"/>
    </row>
    <row r="483" spans="1:21" s="126" customFormat="1" ht="18" customHeight="1" thickBot="1" x14ac:dyDescent="0.35">
      <c r="A483" s="205"/>
      <c r="B483" s="915"/>
      <c r="C483" s="889" t="s">
        <v>101</v>
      </c>
      <c r="D483" s="889" t="s">
        <v>102</v>
      </c>
      <c r="E483" s="943" t="s">
        <v>103</v>
      </c>
      <c r="F483" s="944"/>
      <c r="G483" s="846" t="s">
        <v>104</v>
      </c>
      <c r="H483" s="846" t="s">
        <v>105</v>
      </c>
      <c r="I483" s="945" t="s">
        <v>93</v>
      </c>
      <c r="J483" s="215"/>
      <c r="K483" s="202"/>
      <c r="L483" s="125"/>
      <c r="M483" s="125"/>
      <c r="N483" s="125"/>
      <c r="O483" s="125"/>
      <c r="P483" s="125"/>
      <c r="Q483" s="125"/>
      <c r="R483" s="125"/>
      <c r="S483" s="125"/>
      <c r="T483" s="125"/>
      <c r="U483" s="125"/>
    </row>
    <row r="484" spans="1:21" s="126" customFormat="1" ht="18" customHeight="1" thickBot="1" x14ac:dyDescent="0.35">
      <c r="A484" s="205"/>
      <c r="B484" s="915"/>
      <c r="C484" s="895"/>
      <c r="D484" s="942"/>
      <c r="E484" s="252" t="s">
        <v>409</v>
      </c>
      <c r="F484" s="251" t="s">
        <v>180</v>
      </c>
      <c r="G484" s="847"/>
      <c r="H484" s="847"/>
      <c r="I484" s="946"/>
      <c r="J484" s="215"/>
      <c r="K484" s="202"/>
      <c r="L484" s="125"/>
      <c r="M484" s="125"/>
      <c r="N484" s="125"/>
      <c r="O484" s="125"/>
      <c r="P484" s="125"/>
      <c r="Q484" s="125"/>
      <c r="R484" s="125"/>
      <c r="S484" s="125"/>
      <c r="T484" s="125"/>
      <c r="U484" s="125"/>
    </row>
    <row r="485" spans="1:21" s="126" customFormat="1" ht="18" customHeight="1" x14ac:dyDescent="0.3">
      <c r="A485" s="205"/>
      <c r="B485" s="557" t="s">
        <v>410</v>
      </c>
      <c r="C485" s="558">
        <v>97179.241210000007</v>
      </c>
      <c r="D485" s="558">
        <v>1225.44624</v>
      </c>
      <c r="E485" s="558">
        <v>49730.597909999924</v>
      </c>
      <c r="F485" s="559">
        <v>2345789.1142900018</v>
      </c>
      <c r="G485" s="558">
        <v>251577</v>
      </c>
      <c r="H485" s="560">
        <v>87439.307670000009</v>
      </c>
      <c r="I485" s="561">
        <f>SUM(C485:H485)</f>
        <v>2832940.7073200019</v>
      </c>
      <c r="J485" s="215"/>
      <c r="K485" s="202"/>
      <c r="L485" s="125"/>
      <c r="M485" s="125"/>
      <c r="N485" s="125"/>
      <c r="O485" s="125"/>
      <c r="P485" s="125"/>
      <c r="Q485" s="125"/>
      <c r="R485" s="125"/>
      <c r="S485" s="125"/>
      <c r="T485" s="125"/>
      <c r="U485" s="125"/>
    </row>
    <row r="486" spans="1:21" s="126" customFormat="1" ht="18" customHeight="1" x14ac:dyDescent="0.3">
      <c r="A486" s="205"/>
      <c r="B486" s="510" t="s">
        <v>437</v>
      </c>
      <c r="C486" s="506"/>
      <c r="D486" s="506"/>
      <c r="E486" s="506"/>
      <c r="F486" s="508"/>
      <c r="G486" s="506"/>
      <c r="H486" s="528"/>
      <c r="I486" s="537"/>
      <c r="J486" s="215"/>
      <c r="K486" s="202"/>
      <c r="L486" s="125"/>
      <c r="M486" s="125"/>
      <c r="N486" s="125"/>
      <c r="O486" s="125"/>
      <c r="P486" s="125"/>
      <c r="Q486" s="125"/>
      <c r="R486" s="125"/>
      <c r="S486" s="125"/>
      <c r="T486" s="125"/>
      <c r="U486" s="125"/>
    </row>
    <row r="487" spans="1:21" s="126" customFormat="1" ht="18" customHeight="1" x14ac:dyDescent="0.25">
      <c r="A487" s="205"/>
      <c r="B487" s="510" t="s">
        <v>436</v>
      </c>
      <c r="C487" s="513">
        <v>-30770.507832499999</v>
      </c>
      <c r="D487" s="513">
        <v>-118.8408</v>
      </c>
      <c r="E487" s="513"/>
      <c r="F487" s="514">
        <v>-492201.22875999997</v>
      </c>
      <c r="G487" s="513"/>
      <c r="H487" s="529">
        <v>-16437.295989999999</v>
      </c>
      <c r="I487" s="537">
        <f t="shared" ref="I487:I497" si="62">SUM(C487:H487)</f>
        <v>-539527.87338249991</v>
      </c>
      <c r="J487" s="215"/>
      <c r="K487" s="202"/>
      <c r="L487" s="125"/>
      <c r="M487" s="125"/>
      <c r="N487" s="125"/>
      <c r="O487" s="125"/>
      <c r="P487" s="125"/>
      <c r="Q487" s="125"/>
      <c r="R487" s="125"/>
      <c r="S487" s="125"/>
      <c r="T487" s="125"/>
      <c r="U487" s="125"/>
    </row>
    <row r="488" spans="1:21" s="126" customFormat="1" ht="18" customHeight="1" x14ac:dyDescent="0.25">
      <c r="A488" s="205"/>
      <c r="B488" s="517" t="s">
        <v>413</v>
      </c>
      <c r="C488" s="518">
        <v>-24792.072416582683</v>
      </c>
      <c r="D488" s="518">
        <v>-1125.0766699999999</v>
      </c>
      <c r="E488" s="518"/>
      <c r="F488" s="519">
        <v>-47262.668296000003</v>
      </c>
      <c r="G488" s="518"/>
      <c r="H488" s="530">
        <v>-45662.945899999999</v>
      </c>
      <c r="I488" s="538">
        <f t="shared" si="62"/>
        <v>-118842.76328258269</v>
      </c>
      <c r="J488" s="215"/>
      <c r="K488" s="202"/>
      <c r="L488" s="125"/>
      <c r="M488" s="125"/>
      <c r="N488" s="125"/>
      <c r="O488" s="125"/>
      <c r="P488" s="125"/>
      <c r="Q488" s="125"/>
      <c r="R488" s="125"/>
      <c r="S488" s="125"/>
      <c r="T488" s="125"/>
      <c r="U488" s="125"/>
    </row>
    <row r="489" spans="1:21" s="126" customFormat="1" ht="18" customHeight="1" x14ac:dyDescent="0.25">
      <c r="A489" s="205"/>
      <c r="B489" s="539" t="s">
        <v>414</v>
      </c>
      <c r="C489" s="521">
        <f t="shared" ref="C489:H489" si="63">SUM(C485:C488)</f>
        <v>41616.660960917317</v>
      </c>
      <c r="D489" s="521">
        <f t="shared" si="63"/>
        <v>-18.471229999999878</v>
      </c>
      <c r="E489" s="521">
        <f t="shared" si="63"/>
        <v>49730.597909999924</v>
      </c>
      <c r="F489" s="522">
        <f t="shared" si="63"/>
        <v>1806325.217234002</v>
      </c>
      <c r="G489" s="521">
        <f t="shared" si="63"/>
        <v>251577</v>
      </c>
      <c r="H489" s="531">
        <f t="shared" si="63"/>
        <v>25339.065780000012</v>
      </c>
      <c r="I489" s="540">
        <f t="shared" si="62"/>
        <v>2174570.0706549189</v>
      </c>
      <c r="J489" s="215"/>
      <c r="K489" s="202"/>
      <c r="L489" s="125"/>
      <c r="M489" s="125"/>
      <c r="N489" s="125"/>
      <c r="O489" s="125"/>
      <c r="P489" s="125"/>
      <c r="Q489" s="125"/>
      <c r="R489" s="125"/>
      <c r="S489" s="125"/>
      <c r="T489" s="125"/>
      <c r="U489" s="125"/>
    </row>
    <row r="490" spans="1:21" s="126" customFormat="1" ht="18" customHeight="1" x14ac:dyDescent="0.25">
      <c r="A490" s="205"/>
      <c r="B490" s="523" t="s">
        <v>415</v>
      </c>
      <c r="C490" s="524">
        <v>-7711.9143140833339</v>
      </c>
      <c r="D490" s="524">
        <v>413.81511416666598</v>
      </c>
      <c r="E490" s="524">
        <v>10638.301073334284</v>
      </c>
      <c r="F490" s="525">
        <v>-97326.844695354215</v>
      </c>
      <c r="G490" s="524">
        <v>-50005.241707499998</v>
      </c>
      <c r="H490" s="532">
        <v>1096.6641111666977</v>
      </c>
      <c r="I490" s="541">
        <f t="shared" si="62"/>
        <v>-142895.22041826989</v>
      </c>
      <c r="J490" s="215"/>
      <c r="K490" s="202"/>
      <c r="L490" s="125"/>
      <c r="M490" s="125"/>
      <c r="N490" s="125"/>
      <c r="O490" s="125"/>
      <c r="P490" s="125"/>
      <c r="Q490" s="125"/>
      <c r="R490" s="125"/>
      <c r="S490" s="125"/>
      <c r="T490" s="125"/>
      <c r="U490" s="125"/>
    </row>
    <row r="491" spans="1:21" s="126" customFormat="1" ht="18" customHeight="1" x14ac:dyDescent="0.25">
      <c r="A491" s="205"/>
      <c r="B491" s="539" t="s">
        <v>416</v>
      </c>
      <c r="C491" s="521">
        <f t="shared" ref="C491:H491" si="64">SUM(C489+C490)</f>
        <v>33904.746646833984</v>
      </c>
      <c r="D491" s="521">
        <f t="shared" si="64"/>
        <v>395.3438841666661</v>
      </c>
      <c r="E491" s="521">
        <f t="shared" si="64"/>
        <v>60368.898983334206</v>
      </c>
      <c r="F491" s="522">
        <f t="shared" si="64"/>
        <v>1708998.3725386478</v>
      </c>
      <c r="G491" s="521">
        <f t="shared" si="64"/>
        <v>201571.75829249999</v>
      </c>
      <c r="H491" s="531">
        <f t="shared" si="64"/>
        <v>26435.729891166709</v>
      </c>
      <c r="I491" s="540">
        <f t="shared" si="62"/>
        <v>2031674.8502366494</v>
      </c>
      <c r="J491" s="215"/>
      <c r="K491" s="202"/>
      <c r="L491" s="125"/>
      <c r="M491" s="125"/>
      <c r="N491" s="125"/>
      <c r="O491" s="125"/>
      <c r="P491" s="125"/>
      <c r="Q491" s="125"/>
      <c r="R491" s="125"/>
      <c r="S491" s="125"/>
      <c r="T491" s="125"/>
      <c r="U491" s="125"/>
    </row>
    <row r="492" spans="1:21" s="126" customFormat="1" ht="18" customHeight="1" x14ac:dyDescent="0.3">
      <c r="A492" s="205"/>
      <c r="B492" s="520"/>
      <c r="C492" s="526"/>
      <c r="D492" s="526"/>
      <c r="E492" s="526"/>
      <c r="F492" s="527"/>
      <c r="G492" s="526"/>
      <c r="H492" s="533"/>
      <c r="I492" s="542">
        <f t="shared" si="62"/>
        <v>0</v>
      </c>
      <c r="J492" s="215"/>
      <c r="K492" s="202"/>
      <c r="L492" s="125"/>
      <c r="M492" s="125"/>
      <c r="N492" s="125"/>
      <c r="O492" s="125"/>
      <c r="P492" s="125"/>
      <c r="Q492" s="125"/>
      <c r="R492" s="125"/>
      <c r="S492" s="125"/>
      <c r="T492" s="125"/>
      <c r="U492" s="125"/>
    </row>
    <row r="493" spans="1:21" s="126" customFormat="1" ht="18" customHeight="1" x14ac:dyDescent="0.3">
      <c r="A493" s="205"/>
      <c r="B493" s="511" t="s">
        <v>417</v>
      </c>
      <c r="C493" s="507"/>
      <c r="D493" s="507"/>
      <c r="E493" s="507"/>
      <c r="F493" s="509"/>
      <c r="G493" s="507"/>
      <c r="H493" s="534"/>
      <c r="I493" s="537">
        <f t="shared" si="62"/>
        <v>0</v>
      </c>
      <c r="J493" s="215"/>
      <c r="K493" s="202"/>
      <c r="L493" s="125"/>
      <c r="M493" s="125"/>
      <c r="N493" s="125"/>
      <c r="O493" s="125"/>
      <c r="P493" s="125"/>
      <c r="Q493" s="125"/>
      <c r="R493" s="125"/>
      <c r="S493" s="125"/>
      <c r="T493" s="125"/>
      <c r="U493" s="125"/>
    </row>
    <row r="494" spans="1:21" s="126" customFormat="1" ht="18" customHeight="1" x14ac:dyDescent="0.25">
      <c r="A494" s="205"/>
      <c r="B494" s="510" t="s">
        <v>418</v>
      </c>
      <c r="C494" s="515">
        <v>-7281.1254900000004</v>
      </c>
      <c r="D494" s="515">
        <v>-102.47100999999998</v>
      </c>
      <c r="E494" s="515">
        <v>-3678.6</v>
      </c>
      <c r="F494" s="516">
        <v>-673260.1949</v>
      </c>
      <c r="G494" s="515">
        <v>-150600.06586999999</v>
      </c>
      <c r="H494" s="535">
        <v>-37921.745660000015</v>
      </c>
      <c r="I494" s="543">
        <f t="shared" si="62"/>
        <v>-872844.20292999991</v>
      </c>
      <c r="J494" s="215"/>
      <c r="K494" s="202"/>
      <c r="L494" s="125"/>
      <c r="M494" s="125"/>
      <c r="N494" s="125"/>
      <c r="O494" s="125"/>
      <c r="P494" s="125"/>
      <c r="Q494" s="125"/>
      <c r="R494" s="125"/>
      <c r="S494" s="125"/>
      <c r="T494" s="125"/>
      <c r="U494" s="125"/>
    </row>
    <row r="495" spans="1:21" s="126" customFormat="1" ht="18" customHeight="1" x14ac:dyDescent="0.25">
      <c r="A495" s="205"/>
      <c r="B495" s="510" t="s">
        <v>419</v>
      </c>
      <c r="C495" s="515">
        <v>-3962.6413541679303</v>
      </c>
      <c r="D495" s="515">
        <v>700.305232910786</v>
      </c>
      <c r="E495" s="515"/>
      <c r="F495" s="516">
        <v>-42383.537148455958</v>
      </c>
      <c r="G495" s="515"/>
      <c r="H495" s="535">
        <v>-24726.879730286899</v>
      </c>
      <c r="I495" s="543">
        <f t="shared" si="62"/>
        <v>-70372.752999999997</v>
      </c>
      <c r="J495" s="215"/>
      <c r="K495" s="202"/>
      <c r="L495" s="125"/>
      <c r="M495" s="125"/>
      <c r="N495" s="125"/>
      <c r="O495" s="125"/>
      <c r="P495" s="125"/>
      <c r="Q495" s="125"/>
      <c r="R495" s="125"/>
      <c r="S495" s="125"/>
      <c r="T495" s="125"/>
      <c r="U495" s="125"/>
    </row>
    <row r="496" spans="1:21" s="126" customFormat="1" ht="18" customHeight="1" x14ac:dyDescent="0.25">
      <c r="A496" s="205"/>
      <c r="B496" s="517" t="s">
        <v>420</v>
      </c>
      <c r="C496" s="549"/>
      <c r="D496" s="549"/>
      <c r="E496" s="549"/>
      <c r="F496" s="550"/>
      <c r="G496" s="549"/>
      <c r="H496" s="551"/>
      <c r="I496" s="552">
        <f t="shared" si="62"/>
        <v>0</v>
      </c>
      <c r="J496" s="215"/>
      <c r="K496" s="202"/>
      <c r="L496" s="125"/>
      <c r="M496" s="125"/>
      <c r="N496" s="125"/>
      <c r="O496" s="125"/>
      <c r="P496" s="125"/>
      <c r="Q496" s="125"/>
      <c r="R496" s="125"/>
      <c r="S496" s="125"/>
      <c r="T496" s="125"/>
      <c r="U496" s="125"/>
    </row>
    <row r="497" spans="1:21" s="122" customFormat="1" ht="18" customHeight="1" x14ac:dyDescent="0.25">
      <c r="A497" s="206"/>
      <c r="B497" s="562" t="s">
        <v>421</v>
      </c>
      <c r="C497" s="608">
        <f t="shared" ref="C497:H497" si="65">SUM(C491:C496)</f>
        <v>22660.979802666057</v>
      </c>
      <c r="D497" s="608">
        <f t="shared" si="65"/>
        <v>993.17810707745207</v>
      </c>
      <c r="E497" s="608">
        <f t="shared" si="65"/>
        <v>56690.298983334207</v>
      </c>
      <c r="F497" s="609">
        <f t="shared" si="65"/>
        <v>993354.64049019187</v>
      </c>
      <c r="G497" s="608">
        <f t="shared" si="65"/>
        <v>50971.692422499997</v>
      </c>
      <c r="H497" s="610">
        <f t="shared" si="65"/>
        <v>-36212.895499120204</v>
      </c>
      <c r="I497" s="611">
        <f t="shared" si="62"/>
        <v>1088457.8943066492</v>
      </c>
      <c r="J497" s="215"/>
      <c r="K497" s="217"/>
      <c r="L497" s="132"/>
      <c r="M497" s="132"/>
      <c r="N497" s="132"/>
      <c r="O497" s="132"/>
      <c r="P497" s="132"/>
      <c r="Q497" s="132"/>
      <c r="R497" s="132"/>
      <c r="S497" s="132"/>
      <c r="T497" s="132"/>
      <c r="U497" s="132"/>
    </row>
    <row r="498" spans="1:21" s="126" customFormat="1" ht="18" customHeight="1" x14ac:dyDescent="0.3">
      <c r="A498" s="205"/>
      <c r="B498" s="553"/>
      <c r="C498" s="455"/>
      <c r="D498" s="457"/>
      <c r="E498" s="457"/>
      <c r="F498" s="457"/>
      <c r="G498" s="457"/>
      <c r="H498" s="459"/>
      <c r="I498" s="544"/>
      <c r="J498" s="215"/>
      <c r="K498" s="202"/>
      <c r="L498" s="125"/>
      <c r="M498" s="125"/>
      <c r="N498" s="125"/>
      <c r="O498" s="125"/>
      <c r="P498" s="125"/>
      <c r="Q498" s="125"/>
      <c r="R498" s="125"/>
      <c r="S498" s="125"/>
      <c r="T498" s="125"/>
      <c r="U498" s="125"/>
    </row>
    <row r="499" spans="1:21" s="126" customFormat="1" ht="18" customHeight="1" x14ac:dyDescent="0.3">
      <c r="A499" s="205"/>
      <c r="B499" s="511" t="s">
        <v>422</v>
      </c>
      <c r="C499" s="454"/>
      <c r="D499" s="453"/>
      <c r="E499" s="453"/>
      <c r="F499" s="453"/>
      <c r="G499" s="453"/>
      <c r="H499" s="460"/>
      <c r="I499" s="545">
        <f>SUM(I500:I504)</f>
        <v>493642.14473000006</v>
      </c>
      <c r="J499" s="215"/>
      <c r="K499" s="202"/>
      <c r="L499" s="125"/>
      <c r="M499" s="125"/>
      <c r="N499" s="125"/>
      <c r="O499" s="125"/>
      <c r="P499" s="125"/>
      <c r="Q499" s="125"/>
      <c r="R499" s="125"/>
      <c r="S499" s="125"/>
      <c r="T499" s="125"/>
      <c r="U499" s="125"/>
    </row>
    <row r="500" spans="1:21" s="126" customFormat="1" ht="18" customHeight="1" x14ac:dyDescent="0.3">
      <c r="A500" s="205"/>
      <c r="B500" s="510" t="s">
        <v>423</v>
      </c>
      <c r="C500" s="454"/>
      <c r="D500" s="453"/>
      <c r="E500" s="453"/>
      <c r="F500" s="453"/>
      <c r="G500" s="453"/>
      <c r="H500" s="460"/>
      <c r="I500" s="546">
        <v>224832.42273000002</v>
      </c>
      <c r="J500" s="215"/>
      <c r="K500" s="202"/>
      <c r="L500" s="125"/>
      <c r="M500" s="125"/>
      <c r="N500" s="125"/>
      <c r="O500" s="125"/>
      <c r="P500" s="125"/>
      <c r="Q500" s="125"/>
      <c r="R500" s="125"/>
      <c r="S500" s="125"/>
      <c r="T500" s="125"/>
      <c r="U500" s="125"/>
    </row>
    <row r="501" spans="1:21" s="126" customFormat="1" ht="18" customHeight="1" x14ac:dyDescent="0.3">
      <c r="A501" s="205"/>
      <c r="B501" s="510" t="s">
        <v>424</v>
      </c>
      <c r="C501" s="454"/>
      <c r="D501" s="453"/>
      <c r="E501" s="453"/>
      <c r="F501" s="453"/>
      <c r="G501" s="453"/>
      <c r="H501" s="460"/>
      <c r="I501" s="546">
        <v>127891.868</v>
      </c>
      <c r="J501" s="215"/>
      <c r="K501" s="202"/>
      <c r="L501" s="125"/>
      <c r="M501" s="125"/>
      <c r="N501" s="125"/>
      <c r="O501" s="125"/>
      <c r="P501" s="125"/>
      <c r="Q501" s="125"/>
      <c r="R501" s="125"/>
      <c r="S501" s="125"/>
      <c r="T501" s="125"/>
      <c r="U501" s="125"/>
    </row>
    <row r="502" spans="1:21" s="126" customFormat="1" ht="18" customHeight="1" x14ac:dyDescent="0.3">
      <c r="A502" s="205"/>
      <c r="B502" s="510" t="s">
        <v>425</v>
      </c>
      <c r="C502" s="454"/>
      <c r="D502" s="453"/>
      <c r="E502" s="453"/>
      <c r="F502" s="453"/>
      <c r="G502" s="453"/>
      <c r="H502" s="460"/>
      <c r="I502" s="547"/>
      <c r="J502" s="215"/>
      <c r="K502" s="202"/>
      <c r="L502" s="125"/>
      <c r="M502" s="125"/>
      <c r="N502" s="125"/>
      <c r="O502" s="125"/>
      <c r="P502" s="125"/>
      <c r="Q502" s="125"/>
      <c r="R502" s="125"/>
      <c r="S502" s="125"/>
      <c r="T502" s="125"/>
      <c r="U502" s="125"/>
    </row>
    <row r="503" spans="1:21" s="126" customFormat="1" ht="18" customHeight="1" x14ac:dyDescent="0.3">
      <c r="A503" s="205"/>
      <c r="B503" s="510" t="s">
        <v>426</v>
      </c>
      <c r="C503" s="454"/>
      <c r="D503" s="453"/>
      <c r="E503" s="453"/>
      <c r="F503" s="453"/>
      <c r="G503" s="453"/>
      <c r="H503" s="460"/>
      <c r="I503" s="547">
        <v>39524.459000000003</v>
      </c>
      <c r="J503" s="215"/>
      <c r="K503" s="202"/>
      <c r="L503" s="125"/>
      <c r="M503" s="125"/>
      <c r="N503" s="125"/>
      <c r="O503" s="125"/>
      <c r="P503" s="125"/>
      <c r="Q503" s="125"/>
      <c r="R503" s="125"/>
      <c r="S503" s="125"/>
      <c r="T503" s="125"/>
      <c r="U503" s="125"/>
    </row>
    <row r="504" spans="1:21" s="126" customFormat="1" ht="18" customHeight="1" x14ac:dyDescent="0.3">
      <c r="A504" s="205"/>
      <c r="B504" s="510" t="s">
        <v>427</v>
      </c>
      <c r="C504" s="454"/>
      <c r="D504" s="453"/>
      <c r="E504" s="453"/>
      <c r="F504" s="453"/>
      <c r="G504" s="453"/>
      <c r="H504" s="460"/>
      <c r="I504" s="547">
        <v>101393.395</v>
      </c>
      <c r="J504" s="215"/>
      <c r="K504" s="202"/>
      <c r="L504" s="125"/>
      <c r="M504" s="125"/>
      <c r="N504" s="125"/>
      <c r="O504" s="125"/>
      <c r="P504" s="125"/>
      <c r="Q504" s="125"/>
      <c r="R504" s="125"/>
      <c r="S504" s="125"/>
      <c r="T504" s="125"/>
      <c r="U504" s="125"/>
    </row>
    <row r="505" spans="1:21" s="126" customFormat="1" ht="18" customHeight="1" x14ac:dyDescent="0.3">
      <c r="A505" s="205"/>
      <c r="B505" s="510"/>
      <c r="C505" s="454"/>
      <c r="D505" s="453"/>
      <c r="E505" s="453"/>
      <c r="F505" s="453"/>
      <c r="G505" s="453"/>
      <c r="H505" s="460"/>
      <c r="I505" s="537"/>
      <c r="J505" s="215"/>
      <c r="K505" s="202"/>
      <c r="L505" s="125"/>
      <c r="M505" s="125"/>
      <c r="N505" s="125"/>
      <c r="O505" s="125"/>
      <c r="P505" s="125"/>
      <c r="Q505" s="125"/>
      <c r="R505" s="125"/>
      <c r="S505" s="125"/>
      <c r="T505" s="125"/>
      <c r="U505" s="125"/>
    </row>
    <row r="506" spans="1:21" s="126" customFormat="1" ht="18" customHeight="1" x14ac:dyDescent="0.3">
      <c r="A506" s="205"/>
      <c r="B506" s="511" t="s">
        <v>428</v>
      </c>
      <c r="C506" s="454"/>
      <c r="D506" s="453"/>
      <c r="E506" s="453"/>
      <c r="F506" s="453"/>
      <c r="G506" s="453"/>
      <c r="H506" s="460"/>
      <c r="I506" s="546"/>
      <c r="J506" s="215"/>
      <c r="K506" s="202"/>
      <c r="L506" s="125"/>
      <c r="M506" s="125"/>
      <c r="N506" s="125"/>
      <c r="O506" s="125"/>
      <c r="P506" s="125"/>
      <c r="Q506" s="125"/>
      <c r="R506" s="125"/>
      <c r="S506" s="125"/>
      <c r="T506" s="125"/>
      <c r="U506" s="125"/>
    </row>
    <row r="507" spans="1:21" s="126" customFormat="1" ht="30" customHeight="1" x14ac:dyDescent="0.3">
      <c r="A507" s="205"/>
      <c r="B507" s="510" t="s">
        <v>429</v>
      </c>
      <c r="C507" s="454"/>
      <c r="D507" s="453"/>
      <c r="E507" s="453"/>
      <c r="F507" s="453"/>
      <c r="G507" s="453"/>
      <c r="H507" s="460"/>
      <c r="I507" s="546">
        <v>-1439870</v>
      </c>
      <c r="J507" s="215"/>
      <c r="K507" s="202"/>
      <c r="L507" s="125"/>
      <c r="M507" s="125"/>
      <c r="N507" s="125"/>
      <c r="O507" s="125"/>
      <c r="P507" s="125"/>
      <c r="Q507" s="125"/>
      <c r="R507" s="125"/>
      <c r="S507" s="125"/>
      <c r="T507" s="125"/>
      <c r="U507" s="125"/>
    </row>
    <row r="508" spans="1:21" s="126" customFormat="1" ht="18" customHeight="1" x14ac:dyDescent="0.3">
      <c r="A508" s="205"/>
      <c r="B508" s="510" t="s">
        <v>430</v>
      </c>
      <c r="C508" s="454"/>
      <c r="D508" s="453"/>
      <c r="E508" s="453"/>
      <c r="F508" s="453"/>
      <c r="G508" s="453"/>
      <c r="H508" s="460"/>
      <c r="I508" s="537"/>
      <c r="J508" s="215"/>
      <c r="K508" s="202"/>
      <c r="L508" s="125"/>
      <c r="M508" s="125"/>
      <c r="N508" s="125"/>
      <c r="O508" s="125"/>
      <c r="P508" s="125"/>
      <c r="Q508" s="125"/>
      <c r="R508" s="125"/>
      <c r="S508" s="125"/>
      <c r="T508" s="125"/>
      <c r="U508" s="125"/>
    </row>
    <row r="509" spans="1:21" s="126" customFormat="1" ht="18" customHeight="1" x14ac:dyDescent="0.3">
      <c r="A509" s="205"/>
      <c r="B509" s="511" t="s">
        <v>431</v>
      </c>
      <c r="C509" s="454"/>
      <c r="D509" s="453"/>
      <c r="E509" s="453"/>
      <c r="F509" s="453"/>
      <c r="G509" s="453"/>
      <c r="H509" s="460"/>
      <c r="I509" s="545">
        <f>+I497+I499+I507</f>
        <v>142230.03903664928</v>
      </c>
      <c r="J509" s="215"/>
      <c r="K509" s="202"/>
      <c r="L509" s="125"/>
      <c r="M509" s="125"/>
      <c r="N509" s="125"/>
      <c r="O509" s="125"/>
      <c r="P509" s="125"/>
      <c r="Q509" s="125"/>
      <c r="R509" s="125"/>
      <c r="S509" s="125"/>
      <c r="T509" s="125"/>
      <c r="U509" s="125"/>
    </row>
    <row r="510" spans="1:21" s="126" customFormat="1" ht="18" customHeight="1" x14ac:dyDescent="0.3">
      <c r="A510" s="205"/>
      <c r="B510" s="510" t="s">
        <v>432</v>
      </c>
      <c r="C510" s="454"/>
      <c r="D510" s="453"/>
      <c r="E510" s="453"/>
      <c r="F510" s="453"/>
      <c r="G510" s="453"/>
      <c r="H510" s="460"/>
      <c r="I510" s="537">
        <v>-27776</v>
      </c>
      <c r="J510" s="215"/>
      <c r="K510" s="202"/>
      <c r="L510" s="125"/>
      <c r="M510" s="125"/>
      <c r="N510" s="125"/>
      <c r="O510" s="125"/>
      <c r="P510" s="125"/>
      <c r="Q510" s="125"/>
      <c r="R510" s="125"/>
      <c r="S510" s="125"/>
      <c r="T510" s="125"/>
      <c r="U510" s="125"/>
    </row>
    <row r="511" spans="1:21" s="126" customFormat="1" ht="18" customHeight="1" x14ac:dyDescent="0.3">
      <c r="A511" s="205"/>
      <c r="B511" s="511" t="s">
        <v>433</v>
      </c>
      <c r="C511" s="454"/>
      <c r="D511" s="453"/>
      <c r="E511" s="453"/>
      <c r="F511" s="453"/>
      <c r="G511" s="453"/>
      <c r="H511" s="460"/>
      <c r="I511" s="545">
        <f>SUM(I509:I510)</f>
        <v>114454.03903664928</v>
      </c>
      <c r="J511" s="215"/>
      <c r="K511" s="202"/>
      <c r="L511" s="125"/>
      <c r="M511" s="125"/>
      <c r="N511" s="125"/>
      <c r="O511" s="125"/>
      <c r="P511" s="125"/>
      <c r="Q511" s="125"/>
      <c r="R511" s="125"/>
      <c r="S511" s="125"/>
      <c r="T511" s="125"/>
      <c r="U511" s="125"/>
    </row>
    <row r="512" spans="1:21" s="126" customFormat="1" ht="18" customHeight="1" x14ac:dyDescent="0.3">
      <c r="A512" s="205"/>
      <c r="B512" s="510" t="s">
        <v>434</v>
      </c>
      <c r="C512" s="454"/>
      <c r="D512" s="453"/>
      <c r="E512" s="453"/>
      <c r="F512" s="453"/>
      <c r="G512" s="453"/>
      <c r="H512" s="460"/>
      <c r="I512" s="546">
        <v>-7904.2560000000003</v>
      </c>
      <c r="J512" s="215"/>
      <c r="K512" s="202"/>
      <c r="L512" s="125"/>
      <c r="M512" s="125"/>
      <c r="N512" s="125"/>
      <c r="O512" s="125"/>
      <c r="P512" s="125"/>
      <c r="Q512" s="125"/>
      <c r="R512" s="125"/>
      <c r="S512" s="125"/>
      <c r="T512" s="125"/>
      <c r="U512" s="125"/>
    </row>
    <row r="513" spans="1:21" s="126" customFormat="1" ht="18" customHeight="1" thickBot="1" x14ac:dyDescent="0.35">
      <c r="A513" s="205"/>
      <c r="B513" s="512" t="s">
        <v>435</v>
      </c>
      <c r="C513" s="494"/>
      <c r="D513" s="493"/>
      <c r="E513" s="493"/>
      <c r="F513" s="493"/>
      <c r="G513" s="493"/>
      <c r="H513" s="536"/>
      <c r="I513" s="548">
        <f>SUM(I511:I512)</f>
        <v>106549.78303664929</v>
      </c>
      <c r="J513" s="215"/>
      <c r="K513" s="202"/>
      <c r="L513" s="125"/>
      <c r="M513" s="125"/>
      <c r="N513" s="125"/>
      <c r="O513" s="125"/>
      <c r="P513" s="125"/>
      <c r="Q513" s="125"/>
      <c r="R513" s="125"/>
      <c r="S513" s="125"/>
      <c r="T513" s="125"/>
      <c r="U513" s="125"/>
    </row>
    <row r="514" spans="1:21" s="126" customFormat="1" ht="13.5" customHeight="1" x14ac:dyDescent="0.3">
      <c r="A514" s="205"/>
      <c r="B514" s="140"/>
      <c r="C514" s="140"/>
      <c r="D514" s="140"/>
      <c r="E514" s="210"/>
      <c r="F514" s="210"/>
      <c r="G514" s="210"/>
      <c r="H514" s="210"/>
      <c r="I514" s="210"/>
      <c r="J514" s="215"/>
      <c r="K514" s="202"/>
      <c r="L514" s="125"/>
      <c r="M514" s="125"/>
      <c r="N514" s="125"/>
      <c r="O514" s="125"/>
      <c r="P514" s="125"/>
      <c r="Q514" s="125"/>
      <c r="R514" s="125"/>
      <c r="S514" s="125"/>
      <c r="T514" s="125"/>
      <c r="U514" s="125"/>
    </row>
    <row r="515" spans="1:21" s="126" customFormat="1" ht="13.5" customHeight="1" x14ac:dyDescent="0.3">
      <c r="A515" s="205"/>
      <c r="B515" s="134"/>
      <c r="C515" s="140"/>
      <c r="D515" s="140"/>
      <c r="E515" s="210"/>
      <c r="F515" s="210"/>
      <c r="G515" s="210"/>
      <c r="H515" s="210"/>
      <c r="I515" s="210"/>
      <c r="J515" s="215"/>
      <c r="K515" s="202"/>
      <c r="L515" s="125"/>
      <c r="M515" s="125"/>
      <c r="N515" s="125"/>
      <c r="O515" s="125"/>
      <c r="P515" s="125"/>
      <c r="Q515" s="125"/>
      <c r="R515" s="125"/>
      <c r="S515" s="125"/>
      <c r="T515" s="125"/>
      <c r="U515" s="125"/>
    </row>
    <row r="516" spans="1:21" s="126" customFormat="1" ht="13.5" customHeight="1" thickBot="1" x14ac:dyDescent="0.35">
      <c r="A516" s="205"/>
      <c r="B516" s="140"/>
      <c r="C516" s="140"/>
      <c r="D516" s="140"/>
      <c r="E516" s="210"/>
      <c r="F516" s="210"/>
      <c r="G516" s="210"/>
      <c r="H516" s="210"/>
      <c r="I516" s="210"/>
      <c r="J516" s="215"/>
      <c r="K516" s="202"/>
      <c r="L516" s="125"/>
      <c r="M516" s="125"/>
      <c r="N516" s="125"/>
      <c r="O516" s="125"/>
      <c r="P516" s="125"/>
      <c r="Q516" s="125"/>
      <c r="R516" s="125"/>
      <c r="S516" s="125"/>
      <c r="T516" s="125"/>
      <c r="U516" s="125"/>
    </row>
    <row r="517" spans="1:21" ht="18" customHeight="1" thickBot="1" x14ac:dyDescent="0.35">
      <c r="B517" s="212" t="s">
        <v>32</v>
      </c>
      <c r="I517" s="149" t="s">
        <v>218</v>
      </c>
      <c r="J517" s="213"/>
      <c r="L517" s="125"/>
      <c r="M517" s="125"/>
      <c r="N517" s="125"/>
      <c r="O517" s="125"/>
      <c r="P517" s="125"/>
      <c r="Q517" s="125"/>
      <c r="R517" s="125"/>
      <c r="S517" s="125"/>
      <c r="T517" s="125"/>
      <c r="U517" s="125"/>
    </row>
    <row r="518" spans="1:21" s="126" customFormat="1" ht="18" customHeight="1" thickBot="1" x14ac:dyDescent="0.35">
      <c r="A518" s="204"/>
      <c r="B518" s="914" t="s">
        <v>329</v>
      </c>
      <c r="C518" s="939">
        <v>2024</v>
      </c>
      <c r="D518" s="940"/>
      <c r="E518" s="940"/>
      <c r="F518" s="940"/>
      <c r="G518" s="940"/>
      <c r="H518" s="940"/>
      <c r="I518" s="941"/>
      <c r="J518" s="228"/>
      <c r="K518" s="202"/>
      <c r="L518" s="125"/>
      <c r="M518" s="125"/>
      <c r="N518" s="125"/>
      <c r="O518" s="125"/>
      <c r="P518" s="125"/>
      <c r="Q518" s="125"/>
      <c r="R518" s="125"/>
      <c r="S518" s="125"/>
      <c r="T518" s="125"/>
      <c r="U518" s="125"/>
    </row>
    <row r="519" spans="1:21" s="126" customFormat="1" ht="18" customHeight="1" thickBot="1" x14ac:dyDescent="0.35">
      <c r="A519" s="124"/>
      <c r="B519" s="915"/>
      <c r="C519" s="889" t="s">
        <v>101</v>
      </c>
      <c r="D519" s="889" t="s">
        <v>102</v>
      </c>
      <c r="E519" s="943" t="s">
        <v>103</v>
      </c>
      <c r="F519" s="944"/>
      <c r="G519" s="846" t="s">
        <v>104</v>
      </c>
      <c r="H519" s="846" t="s">
        <v>105</v>
      </c>
      <c r="I519" s="945" t="s">
        <v>93</v>
      </c>
      <c r="J519" s="214"/>
      <c r="K519" s="938"/>
      <c r="L519" s="125"/>
      <c r="M519" s="125"/>
      <c r="N519" s="125"/>
      <c r="O519" s="125"/>
      <c r="P519" s="125"/>
      <c r="Q519" s="125"/>
      <c r="R519" s="125"/>
      <c r="S519" s="125"/>
      <c r="T519" s="125"/>
      <c r="U519" s="125"/>
    </row>
    <row r="520" spans="1:21" s="126" customFormat="1" ht="18" customHeight="1" thickBot="1" x14ac:dyDescent="0.35">
      <c r="A520" s="124"/>
      <c r="B520" s="915"/>
      <c r="C520" s="895"/>
      <c r="D520" s="942"/>
      <c r="E520" s="252" t="s">
        <v>409</v>
      </c>
      <c r="F520" s="251" t="s">
        <v>180</v>
      </c>
      <c r="G520" s="847"/>
      <c r="H520" s="847"/>
      <c r="I520" s="946"/>
      <c r="J520" s="214"/>
      <c r="K520" s="938"/>
      <c r="L520" s="125"/>
      <c r="M520" s="125"/>
      <c r="N520" s="125"/>
      <c r="O520" s="125"/>
      <c r="P520" s="125"/>
      <c r="Q520" s="125"/>
      <c r="R520" s="125"/>
      <c r="S520" s="125"/>
      <c r="T520" s="125"/>
      <c r="U520" s="125"/>
    </row>
    <row r="521" spans="1:21" s="126" customFormat="1" ht="18" customHeight="1" x14ac:dyDescent="0.3">
      <c r="A521" s="205"/>
      <c r="B521" s="557" t="s">
        <v>410</v>
      </c>
      <c r="C521" s="558">
        <v>2963309.8291100003</v>
      </c>
      <c r="D521" s="558">
        <v>1004107.0326599999</v>
      </c>
      <c r="E521" s="558">
        <v>902095.55735000013</v>
      </c>
      <c r="F521" s="559">
        <v>13316338.027670002</v>
      </c>
      <c r="G521" s="558">
        <v>3803293.9871199997</v>
      </c>
      <c r="H521" s="560">
        <v>3343437.6671899962</v>
      </c>
      <c r="I521" s="561">
        <f t="shared" ref="I521:I527" si="66">SUM(C521:H521)</f>
        <v>25332582.101099998</v>
      </c>
      <c r="J521" s="229"/>
      <c r="K521" s="216"/>
      <c r="L521" s="125"/>
      <c r="M521" s="125"/>
      <c r="N521" s="125"/>
      <c r="O521" s="125"/>
      <c r="P521" s="125"/>
      <c r="Q521" s="125"/>
      <c r="R521" s="125"/>
      <c r="S521" s="125"/>
      <c r="T521" s="125"/>
      <c r="U521" s="125"/>
    </row>
    <row r="522" spans="1:21" s="126" customFormat="1" ht="18" customHeight="1" x14ac:dyDescent="0.3">
      <c r="A522" s="205"/>
      <c r="B522" s="510" t="s">
        <v>437</v>
      </c>
      <c r="C522" s="506">
        <v>-258824.31454999998</v>
      </c>
      <c r="D522" s="506">
        <v>-5965.2679600000001</v>
      </c>
      <c r="E522" s="506"/>
      <c r="F522" s="508">
        <v>-21254.670050000001</v>
      </c>
      <c r="G522" s="506"/>
      <c r="H522" s="528">
        <v>-279.51282000000003</v>
      </c>
      <c r="I522" s="537">
        <f t="shared" si="66"/>
        <v>-286323.76538</v>
      </c>
      <c r="J522" s="229"/>
      <c r="K522" s="216"/>
      <c r="L522" s="125"/>
      <c r="M522" s="125"/>
      <c r="N522" s="125"/>
      <c r="O522" s="125"/>
      <c r="P522" s="125"/>
      <c r="Q522" s="125"/>
      <c r="R522" s="125"/>
      <c r="S522" s="125"/>
      <c r="T522" s="125"/>
      <c r="U522" s="125"/>
    </row>
    <row r="523" spans="1:21" s="126" customFormat="1" ht="18" customHeight="1" x14ac:dyDescent="0.25">
      <c r="A523" s="205"/>
      <c r="B523" s="510" t="s">
        <v>412</v>
      </c>
      <c r="C523" s="513">
        <v>-875126.5496400001</v>
      </c>
      <c r="D523" s="513">
        <v>-8087.4088199999997</v>
      </c>
      <c r="E523" s="513"/>
      <c r="F523" s="514">
        <v>-1827468.9300700012</v>
      </c>
      <c r="G523" s="513">
        <v>-1.7845</v>
      </c>
      <c r="H523" s="529">
        <v>-83884.353300000002</v>
      </c>
      <c r="I523" s="537">
        <f t="shared" si="66"/>
        <v>-2794569.0263300012</v>
      </c>
      <c r="J523" s="229"/>
      <c r="K523" s="216"/>
      <c r="L523" s="125"/>
      <c r="M523" s="125"/>
      <c r="N523" s="125"/>
      <c r="O523" s="125"/>
      <c r="P523" s="125"/>
      <c r="Q523" s="125"/>
      <c r="R523" s="125"/>
      <c r="S523" s="125"/>
      <c r="T523" s="125"/>
      <c r="U523" s="125"/>
    </row>
    <row r="524" spans="1:21" s="126" customFormat="1" ht="18" customHeight="1" x14ac:dyDescent="0.25">
      <c r="A524" s="205"/>
      <c r="B524" s="517" t="s">
        <v>413</v>
      </c>
      <c r="C524" s="518">
        <v>-1338798.4187523681</v>
      </c>
      <c r="D524" s="518">
        <v>-661063.10198000004</v>
      </c>
      <c r="E524" s="518">
        <v>-6614.3009400000001</v>
      </c>
      <c r="F524" s="519">
        <v>-122748.60738</v>
      </c>
      <c r="G524" s="518">
        <v>-2451.6067250000001</v>
      </c>
      <c r="H524" s="530">
        <v>-1869606.3570049999</v>
      </c>
      <c r="I524" s="538">
        <f t="shared" si="66"/>
        <v>-4001282.3927823678</v>
      </c>
      <c r="J524" s="229"/>
      <c r="K524" s="202"/>
      <c r="L524" s="125"/>
      <c r="M524" s="125"/>
      <c r="N524" s="125"/>
      <c r="O524" s="125"/>
      <c r="P524" s="125"/>
      <c r="Q524" s="125"/>
      <c r="R524" s="125"/>
      <c r="S524" s="125"/>
      <c r="T524" s="125"/>
      <c r="U524" s="125"/>
    </row>
    <row r="525" spans="1:21" s="122" customFormat="1" ht="18" customHeight="1" x14ac:dyDescent="0.25">
      <c r="A525" s="206"/>
      <c r="B525" s="539" t="s">
        <v>414</v>
      </c>
      <c r="C525" s="521">
        <f t="shared" ref="C525:H525" si="67">SUM(C521:C524)</f>
        <v>490560.54616763233</v>
      </c>
      <c r="D525" s="521">
        <f t="shared" si="67"/>
        <v>328991.25389999989</v>
      </c>
      <c r="E525" s="521">
        <f t="shared" si="67"/>
        <v>895481.25641000015</v>
      </c>
      <c r="F525" s="522">
        <f t="shared" si="67"/>
        <v>11344865.820169998</v>
      </c>
      <c r="G525" s="521">
        <f t="shared" si="67"/>
        <v>3800840.5958949998</v>
      </c>
      <c r="H525" s="531">
        <f t="shared" si="67"/>
        <v>1389667.4440649964</v>
      </c>
      <c r="I525" s="540">
        <f t="shared" si="66"/>
        <v>18250406.916607626</v>
      </c>
      <c r="J525" s="230"/>
      <c r="K525" s="217"/>
      <c r="L525" s="125"/>
      <c r="M525" s="125"/>
      <c r="N525" s="125"/>
      <c r="O525" s="125"/>
      <c r="P525" s="125"/>
      <c r="Q525" s="125"/>
      <c r="R525" s="125"/>
      <c r="S525" s="125"/>
      <c r="T525" s="125"/>
      <c r="U525" s="125"/>
    </row>
    <row r="526" spans="1:21" s="126" customFormat="1" ht="18" customHeight="1" x14ac:dyDescent="0.25">
      <c r="A526" s="205"/>
      <c r="B526" s="523" t="s">
        <v>415</v>
      </c>
      <c r="C526" s="524">
        <v>-81714.305711159264</v>
      </c>
      <c r="D526" s="524">
        <v>12147.716431023066</v>
      </c>
      <c r="E526" s="524">
        <v>12307.230533078196</v>
      </c>
      <c r="F526" s="525">
        <v>467278.52951505757</v>
      </c>
      <c r="G526" s="524">
        <v>-581711.02722012356</v>
      </c>
      <c r="H526" s="532">
        <v>175137.44797551015</v>
      </c>
      <c r="I526" s="541">
        <f t="shared" si="66"/>
        <v>3445.5915233861888</v>
      </c>
      <c r="J526" s="229"/>
      <c r="K526" s="202"/>
      <c r="L526" s="125"/>
      <c r="M526" s="125"/>
      <c r="N526" s="125"/>
      <c r="O526" s="125"/>
      <c r="P526" s="125"/>
      <c r="Q526" s="125"/>
      <c r="R526" s="125"/>
      <c r="S526" s="125"/>
      <c r="T526" s="125"/>
      <c r="U526" s="125"/>
    </row>
    <row r="527" spans="1:21" s="122" customFormat="1" ht="18" customHeight="1" x14ac:dyDescent="0.25">
      <c r="A527" s="206"/>
      <c r="B527" s="539" t="s">
        <v>416</v>
      </c>
      <c r="C527" s="521">
        <f t="shared" ref="C527:H527" si="68">SUM(C525+C526)</f>
        <v>408846.24045647308</v>
      </c>
      <c r="D527" s="521">
        <f t="shared" si="68"/>
        <v>341138.97033102298</v>
      </c>
      <c r="E527" s="521">
        <f t="shared" si="68"/>
        <v>907788.48694307834</v>
      </c>
      <c r="F527" s="522">
        <f t="shared" si="68"/>
        <v>11812144.349685056</v>
      </c>
      <c r="G527" s="521">
        <f t="shared" si="68"/>
        <v>3219129.5686748764</v>
      </c>
      <c r="H527" s="531">
        <f t="shared" si="68"/>
        <v>1564804.8920405065</v>
      </c>
      <c r="I527" s="540">
        <f t="shared" si="66"/>
        <v>18253852.508131012</v>
      </c>
      <c r="J527" s="230"/>
      <c r="K527" s="217"/>
      <c r="L527" s="125"/>
      <c r="M527" s="125"/>
      <c r="N527" s="125"/>
      <c r="O527" s="125"/>
      <c r="P527" s="125"/>
      <c r="Q527" s="125"/>
      <c r="R527" s="125"/>
      <c r="S527" s="125"/>
      <c r="T527" s="125"/>
      <c r="U527" s="125"/>
    </row>
    <row r="528" spans="1:21" s="126" customFormat="1" ht="18" customHeight="1" x14ac:dyDescent="0.3">
      <c r="A528" s="205"/>
      <c r="B528" s="520"/>
      <c r="C528" s="526"/>
      <c r="D528" s="526"/>
      <c r="E528" s="526"/>
      <c r="F528" s="527"/>
      <c r="G528" s="526"/>
      <c r="H528" s="533"/>
      <c r="I528" s="542"/>
      <c r="J528" s="229"/>
      <c r="K528" s="202"/>
      <c r="L528" s="125"/>
      <c r="M528" s="125"/>
      <c r="N528" s="125"/>
      <c r="O528" s="125"/>
      <c r="P528" s="125"/>
      <c r="Q528" s="125"/>
      <c r="R528" s="125"/>
      <c r="S528" s="125"/>
      <c r="T528" s="125"/>
      <c r="U528" s="125"/>
    </row>
    <row r="529" spans="1:21" s="126" customFormat="1" ht="18" customHeight="1" x14ac:dyDescent="0.3">
      <c r="A529" s="205"/>
      <c r="B529" s="511" t="s">
        <v>417</v>
      </c>
      <c r="C529" s="507"/>
      <c r="D529" s="507"/>
      <c r="E529" s="507"/>
      <c r="F529" s="509"/>
      <c r="G529" s="507"/>
      <c r="H529" s="534"/>
      <c r="I529" s="537"/>
      <c r="J529" s="229"/>
      <c r="K529" s="124"/>
      <c r="L529" s="125"/>
      <c r="M529" s="125"/>
      <c r="N529" s="125"/>
      <c r="O529" s="125"/>
      <c r="P529" s="125"/>
      <c r="Q529" s="125"/>
      <c r="R529" s="125"/>
      <c r="S529" s="125"/>
      <c r="T529" s="125"/>
      <c r="U529" s="125"/>
    </row>
    <row r="530" spans="1:21" s="126" customFormat="1" ht="18" customHeight="1" x14ac:dyDescent="0.25">
      <c r="A530" s="205"/>
      <c r="B530" s="510" t="s">
        <v>418</v>
      </c>
      <c r="C530" s="515">
        <v>-96701.535730870353</v>
      </c>
      <c r="D530" s="515">
        <v>-69344.857842559912</v>
      </c>
      <c r="E530" s="515">
        <v>-209878.96210470601</v>
      </c>
      <c r="F530" s="516">
        <v>-6599114.8292753417</v>
      </c>
      <c r="G530" s="515">
        <v>-2795620.4111784408</v>
      </c>
      <c r="H530" s="535">
        <v>-736670.90065060277</v>
      </c>
      <c r="I530" s="543">
        <f>SUM(C530:H530)</f>
        <v>-10507331.496782523</v>
      </c>
      <c r="J530" s="229"/>
      <c r="K530" s="202"/>
      <c r="L530" s="125"/>
      <c r="M530" s="125"/>
      <c r="N530" s="125"/>
      <c r="O530" s="125"/>
      <c r="P530" s="125"/>
      <c r="Q530" s="125"/>
      <c r="R530" s="125"/>
      <c r="S530" s="125"/>
      <c r="T530" s="125"/>
      <c r="U530" s="125"/>
    </row>
    <row r="531" spans="1:21" s="126" customFormat="1" ht="18" customHeight="1" x14ac:dyDescent="0.25">
      <c r="A531" s="205"/>
      <c r="B531" s="510" t="s">
        <v>419</v>
      </c>
      <c r="C531" s="515">
        <v>149137.44460033599</v>
      </c>
      <c r="D531" s="515">
        <v>7805.3294535368923</v>
      </c>
      <c r="E531" s="515">
        <v>-35878.525051666809</v>
      </c>
      <c r="F531" s="516">
        <v>-277767.23316108371</v>
      </c>
      <c r="G531" s="515">
        <v>-128259.43503097843</v>
      </c>
      <c r="H531" s="535">
        <v>-73074.316927922497</v>
      </c>
      <c r="I531" s="543">
        <f>SUM(C531:H531)</f>
        <v>-358036.73611777852</v>
      </c>
      <c r="J531" s="229"/>
      <c r="K531" s="202"/>
      <c r="L531" s="125"/>
      <c r="M531" s="125"/>
      <c r="N531" s="125"/>
      <c r="O531" s="125"/>
      <c r="P531" s="125"/>
      <c r="Q531" s="125"/>
      <c r="R531" s="125"/>
      <c r="S531" s="125"/>
      <c r="T531" s="125"/>
      <c r="U531" s="125"/>
    </row>
    <row r="532" spans="1:21" s="126" customFormat="1" ht="18" customHeight="1" x14ac:dyDescent="0.25">
      <c r="A532" s="205"/>
      <c r="B532" s="517" t="s">
        <v>420</v>
      </c>
      <c r="C532" s="549">
        <v>-740860.57048416929</v>
      </c>
      <c r="D532" s="549">
        <v>-403387.81415462412</v>
      </c>
      <c r="E532" s="549">
        <v>-424827.96507502056</v>
      </c>
      <c r="F532" s="550">
        <v>-4784671.7154454123</v>
      </c>
      <c r="G532" s="549">
        <v>-1306514.6669931235</v>
      </c>
      <c r="H532" s="551">
        <v>-742741.06954870629</v>
      </c>
      <c r="I532" s="552">
        <f>SUM(C532:H532)</f>
        <v>-8403003.8017010558</v>
      </c>
      <c r="J532" s="229"/>
      <c r="K532" s="202"/>
      <c r="L532" s="125"/>
      <c r="M532" s="125"/>
      <c r="N532" s="125"/>
      <c r="O532" s="125"/>
      <c r="P532" s="125"/>
      <c r="Q532" s="125"/>
      <c r="R532" s="125"/>
      <c r="S532" s="125"/>
      <c r="T532" s="125"/>
      <c r="U532" s="125"/>
    </row>
    <row r="533" spans="1:21" s="122" customFormat="1" ht="18" customHeight="1" x14ac:dyDescent="0.25">
      <c r="A533" s="206"/>
      <c r="B533" s="562" t="s">
        <v>421</v>
      </c>
      <c r="C533" s="608">
        <f t="shared" ref="C533:H533" si="69">SUM(C527:C532)</f>
        <v>-279578.42115823051</v>
      </c>
      <c r="D533" s="608">
        <f t="shared" si="69"/>
        <v>-123788.37221262418</v>
      </c>
      <c r="E533" s="608">
        <f t="shared" si="69"/>
        <v>237203.03471168503</v>
      </c>
      <c r="F533" s="609">
        <f t="shared" si="69"/>
        <v>150590.57180321869</v>
      </c>
      <c r="G533" s="608">
        <f t="shared" si="69"/>
        <v>-1011264.9445276663</v>
      </c>
      <c r="H533" s="610">
        <f t="shared" si="69"/>
        <v>12318.604913274874</v>
      </c>
      <c r="I533" s="611">
        <f>SUM(C533:H533)</f>
        <v>-1014519.5264703424</v>
      </c>
      <c r="J533" s="230"/>
      <c r="K533" s="218"/>
      <c r="L533" s="132"/>
      <c r="M533" s="132"/>
      <c r="N533" s="132"/>
      <c r="O533" s="132"/>
      <c r="P533" s="132"/>
      <c r="Q533" s="132"/>
      <c r="R533" s="132"/>
      <c r="S533" s="132"/>
      <c r="T533" s="132"/>
      <c r="U533" s="132"/>
    </row>
    <row r="534" spans="1:21" s="126" customFormat="1" ht="18" customHeight="1" x14ac:dyDescent="0.3">
      <c r="A534" s="205"/>
      <c r="B534" s="553"/>
      <c r="C534" s="455"/>
      <c r="D534" s="457"/>
      <c r="E534" s="457"/>
      <c r="F534" s="457"/>
      <c r="G534" s="457"/>
      <c r="H534" s="459"/>
      <c r="I534" s="544"/>
      <c r="J534" s="229"/>
      <c r="K534" s="202"/>
      <c r="L534" s="125"/>
      <c r="M534" s="125"/>
      <c r="N534" s="125"/>
      <c r="O534" s="125"/>
      <c r="P534" s="125"/>
      <c r="Q534" s="125"/>
      <c r="R534" s="125"/>
      <c r="S534" s="125"/>
      <c r="T534" s="125"/>
      <c r="U534" s="125"/>
    </row>
    <row r="535" spans="1:21" s="126" customFormat="1" ht="18" customHeight="1" x14ac:dyDescent="0.3">
      <c r="A535" s="205"/>
      <c r="B535" s="511" t="s">
        <v>422</v>
      </c>
      <c r="C535" s="454"/>
      <c r="D535" s="453"/>
      <c r="E535" s="453"/>
      <c r="F535" s="453"/>
      <c r="G535" s="453"/>
      <c r="H535" s="460"/>
      <c r="I535" s="545">
        <f>SUM(I536:I540)</f>
        <v>4920162.7423444884</v>
      </c>
      <c r="J535" s="229"/>
      <c r="K535" s="202"/>
      <c r="L535" s="125"/>
      <c r="M535" s="125"/>
      <c r="N535" s="125"/>
      <c r="O535" s="125"/>
      <c r="P535" s="125"/>
      <c r="Q535" s="125"/>
      <c r="R535" s="125"/>
      <c r="S535" s="125"/>
      <c r="T535" s="125"/>
      <c r="U535" s="125"/>
    </row>
    <row r="536" spans="1:21" s="126" customFormat="1" ht="18" customHeight="1" x14ac:dyDescent="0.3">
      <c r="A536" s="205"/>
      <c r="B536" s="510" t="s">
        <v>423</v>
      </c>
      <c r="C536" s="454"/>
      <c r="D536" s="453"/>
      <c r="E536" s="453"/>
      <c r="F536" s="453"/>
      <c r="G536" s="453"/>
      <c r="H536" s="460"/>
      <c r="I536" s="546"/>
      <c r="J536" s="229"/>
      <c r="K536" s="202"/>
      <c r="L536" s="125"/>
      <c r="M536" s="125"/>
      <c r="N536" s="125"/>
      <c r="O536" s="125"/>
      <c r="P536" s="125"/>
      <c r="Q536" s="125"/>
      <c r="R536" s="125"/>
      <c r="S536" s="125"/>
      <c r="T536" s="125"/>
      <c r="U536" s="125"/>
    </row>
    <row r="537" spans="1:21" s="126" customFormat="1" ht="18" customHeight="1" x14ac:dyDescent="0.3">
      <c r="A537" s="205"/>
      <c r="B537" s="510" t="s">
        <v>424</v>
      </c>
      <c r="C537" s="454"/>
      <c r="D537" s="453"/>
      <c r="E537" s="453"/>
      <c r="F537" s="453"/>
      <c r="G537" s="453"/>
      <c r="H537" s="460"/>
      <c r="I537" s="546">
        <v>4386851.8640000001</v>
      </c>
      <c r="J537" s="229"/>
      <c r="K537" s="202"/>
      <c r="L537" s="125"/>
      <c r="M537" s="125"/>
      <c r="N537" s="125"/>
      <c r="O537" s="125"/>
      <c r="P537" s="125"/>
      <c r="Q537" s="125"/>
      <c r="R537" s="125"/>
      <c r="S537" s="125"/>
      <c r="T537" s="125"/>
      <c r="U537" s="125"/>
    </row>
    <row r="538" spans="1:21" s="126" customFormat="1" ht="18" customHeight="1" x14ac:dyDescent="0.3">
      <c r="A538" s="205"/>
      <c r="B538" s="510" t="s">
        <v>425</v>
      </c>
      <c r="C538" s="454"/>
      <c r="D538" s="453"/>
      <c r="E538" s="453"/>
      <c r="F538" s="453"/>
      <c r="G538" s="453"/>
      <c r="H538" s="460"/>
      <c r="I538" s="547">
        <v>11169.17268</v>
      </c>
      <c r="J538" s="229"/>
      <c r="K538" s="202"/>
      <c r="L538" s="125"/>
      <c r="M538" s="125"/>
      <c r="N538" s="125"/>
      <c r="O538" s="125"/>
      <c r="P538" s="125"/>
      <c r="Q538" s="125"/>
      <c r="R538" s="125"/>
      <c r="S538" s="125"/>
      <c r="T538" s="125"/>
      <c r="U538" s="125"/>
    </row>
    <row r="539" spans="1:21" s="126" customFormat="1" ht="18" customHeight="1" x14ac:dyDescent="0.3">
      <c r="A539" s="205"/>
      <c r="B539" s="510" t="s">
        <v>426</v>
      </c>
      <c r="C539" s="454"/>
      <c r="D539" s="453"/>
      <c r="E539" s="453"/>
      <c r="F539" s="453"/>
      <c r="G539" s="453"/>
      <c r="H539" s="460"/>
      <c r="I539" s="547">
        <v>699703.36548000004</v>
      </c>
      <c r="J539" s="229"/>
      <c r="K539" s="202"/>
      <c r="L539" s="125"/>
      <c r="M539" s="125"/>
      <c r="N539" s="125"/>
      <c r="O539" s="125"/>
      <c r="P539" s="125"/>
      <c r="Q539" s="125"/>
      <c r="R539" s="125"/>
      <c r="S539" s="125"/>
      <c r="T539" s="125"/>
      <c r="U539" s="125"/>
    </row>
    <row r="540" spans="1:21" s="126" customFormat="1" ht="18" customHeight="1" x14ac:dyDescent="0.3">
      <c r="A540" s="205"/>
      <c r="B540" s="510" t="s">
        <v>427</v>
      </c>
      <c r="C540" s="454"/>
      <c r="D540" s="453"/>
      <c r="E540" s="453"/>
      <c r="F540" s="453"/>
      <c r="G540" s="453"/>
      <c r="H540" s="460"/>
      <c r="I540" s="547">
        <v>-177561.65981551181</v>
      </c>
      <c r="J540" s="229"/>
      <c r="K540" s="202"/>
      <c r="L540" s="125"/>
      <c r="M540" s="125"/>
      <c r="N540" s="125"/>
      <c r="O540" s="125"/>
      <c r="P540" s="125"/>
      <c r="Q540" s="125"/>
      <c r="R540" s="125"/>
      <c r="S540" s="125"/>
      <c r="T540" s="125"/>
      <c r="U540" s="125"/>
    </row>
    <row r="541" spans="1:21" s="126" customFormat="1" ht="18" customHeight="1" x14ac:dyDescent="0.3">
      <c r="A541" s="205"/>
      <c r="B541" s="510"/>
      <c r="C541" s="454"/>
      <c r="D541" s="453"/>
      <c r="E541" s="453"/>
      <c r="F541" s="453"/>
      <c r="G541" s="453"/>
      <c r="H541" s="460"/>
      <c r="I541" s="537"/>
      <c r="J541" s="229"/>
      <c r="K541" s="202"/>
      <c r="L541" s="125"/>
      <c r="M541" s="125"/>
      <c r="N541" s="125"/>
      <c r="O541" s="125"/>
      <c r="P541" s="125"/>
      <c r="Q541" s="125"/>
      <c r="R541" s="125"/>
      <c r="S541" s="125"/>
      <c r="T541" s="125"/>
      <c r="U541" s="125"/>
    </row>
    <row r="542" spans="1:21" s="126" customFormat="1" ht="18" customHeight="1" x14ac:dyDescent="0.3">
      <c r="A542" s="205"/>
      <c r="B542" s="511" t="s">
        <v>428</v>
      </c>
      <c r="C542" s="454"/>
      <c r="D542" s="453"/>
      <c r="E542" s="453"/>
      <c r="F542" s="453"/>
      <c r="G542" s="453"/>
      <c r="H542" s="460"/>
      <c r="I542" s="546"/>
      <c r="J542" s="229"/>
      <c r="K542" s="202"/>
      <c r="L542" s="125"/>
      <c r="M542" s="125"/>
      <c r="N542" s="125"/>
      <c r="O542" s="125"/>
      <c r="P542" s="125"/>
      <c r="Q542" s="125"/>
      <c r="R542" s="125"/>
      <c r="S542" s="125"/>
      <c r="T542" s="125"/>
      <c r="U542" s="125"/>
    </row>
    <row r="543" spans="1:21" s="126" customFormat="1" ht="32.4" customHeight="1" x14ac:dyDescent="0.3">
      <c r="A543" s="205"/>
      <c r="B543" s="510" t="s">
        <v>429</v>
      </c>
      <c r="C543" s="454"/>
      <c r="D543" s="453"/>
      <c r="E543" s="453"/>
      <c r="F543" s="453"/>
      <c r="G543" s="453"/>
      <c r="H543" s="460"/>
      <c r="I543" s="546">
        <v>-110451.8375592127</v>
      </c>
      <c r="J543" s="229"/>
      <c r="K543" s="202"/>
      <c r="L543" s="125"/>
      <c r="M543" s="125"/>
      <c r="N543" s="125"/>
      <c r="O543" s="125"/>
      <c r="P543" s="125"/>
      <c r="Q543" s="125"/>
      <c r="R543" s="125"/>
      <c r="S543" s="125"/>
      <c r="T543" s="125"/>
      <c r="U543" s="125"/>
    </row>
    <row r="544" spans="1:21" s="126" customFormat="1" ht="18" customHeight="1" x14ac:dyDescent="0.3">
      <c r="A544" s="205"/>
      <c r="B544" s="510" t="s">
        <v>430</v>
      </c>
      <c r="C544" s="454"/>
      <c r="D544" s="453"/>
      <c r="E544" s="453"/>
      <c r="F544" s="453"/>
      <c r="G544" s="453"/>
      <c r="H544" s="460"/>
      <c r="I544" s="537"/>
      <c r="J544" s="229"/>
      <c r="K544" s="202"/>
      <c r="L544" s="125"/>
      <c r="M544" s="125"/>
      <c r="N544" s="125"/>
      <c r="O544" s="125"/>
      <c r="P544" s="125"/>
      <c r="Q544" s="125"/>
      <c r="R544" s="125"/>
      <c r="S544" s="125"/>
      <c r="T544" s="125"/>
      <c r="U544" s="125"/>
    </row>
    <row r="545" spans="1:21" s="126" customFormat="1" ht="18" customHeight="1" x14ac:dyDescent="0.3">
      <c r="A545" s="205"/>
      <c r="B545" s="511" t="s">
        <v>431</v>
      </c>
      <c r="C545" s="454"/>
      <c r="D545" s="453"/>
      <c r="E545" s="453"/>
      <c r="F545" s="453"/>
      <c r="G545" s="453"/>
      <c r="H545" s="460"/>
      <c r="I545" s="545">
        <f>+I533+I535+I543</f>
        <v>3795191.3783149328</v>
      </c>
      <c r="J545" s="229"/>
      <c r="K545" s="202"/>
      <c r="L545" s="125"/>
      <c r="M545" s="125"/>
      <c r="N545" s="125"/>
      <c r="O545" s="125"/>
      <c r="P545" s="125"/>
      <c r="Q545" s="125"/>
      <c r="R545" s="125"/>
      <c r="S545" s="125"/>
      <c r="T545" s="125"/>
      <c r="U545" s="125"/>
    </row>
    <row r="546" spans="1:21" s="126" customFormat="1" ht="18" customHeight="1" x14ac:dyDescent="0.3">
      <c r="A546" s="205"/>
      <c r="B546" s="510" t="s">
        <v>432</v>
      </c>
      <c r="C546" s="454"/>
      <c r="D546" s="453"/>
      <c r="E546" s="453"/>
      <c r="F546" s="453"/>
      <c r="G546" s="453"/>
      <c r="H546" s="460"/>
      <c r="I546" s="537"/>
      <c r="J546" s="229"/>
      <c r="K546" s="202"/>
      <c r="L546" s="125"/>
      <c r="M546" s="125"/>
      <c r="N546" s="125"/>
      <c r="O546" s="125"/>
      <c r="P546" s="125"/>
      <c r="Q546" s="125"/>
      <c r="R546" s="125"/>
      <c r="S546" s="125"/>
      <c r="T546" s="125"/>
      <c r="U546" s="125"/>
    </row>
    <row r="547" spans="1:21" s="126" customFormat="1" ht="18" customHeight="1" x14ac:dyDescent="0.3">
      <c r="A547" s="205"/>
      <c r="B547" s="511" t="s">
        <v>433</v>
      </c>
      <c r="C547" s="454"/>
      <c r="D547" s="453"/>
      <c r="E547" s="453"/>
      <c r="F547" s="453"/>
      <c r="G547" s="453"/>
      <c r="H547" s="460"/>
      <c r="I547" s="545">
        <f>SUM(I545:I546)</f>
        <v>3795191.3783149328</v>
      </c>
      <c r="J547" s="229"/>
      <c r="K547" s="202"/>
      <c r="L547" s="125"/>
      <c r="M547" s="125"/>
      <c r="N547" s="125"/>
      <c r="O547" s="125"/>
      <c r="P547" s="125"/>
      <c r="Q547" s="125"/>
      <c r="R547" s="125"/>
      <c r="S547" s="125"/>
      <c r="T547" s="125"/>
      <c r="U547" s="125"/>
    </row>
    <row r="548" spans="1:21" s="126" customFormat="1" ht="18" customHeight="1" x14ac:dyDescent="0.3">
      <c r="A548" s="205"/>
      <c r="B548" s="510" t="s">
        <v>434</v>
      </c>
      <c r="C548" s="454"/>
      <c r="D548" s="453"/>
      <c r="E548" s="453"/>
      <c r="F548" s="453"/>
      <c r="G548" s="453"/>
      <c r="H548" s="460"/>
      <c r="I548" s="546">
        <v>-692568.136757851</v>
      </c>
      <c r="J548" s="229"/>
      <c r="K548" s="202"/>
      <c r="L548" s="125"/>
      <c r="M548" s="125"/>
      <c r="N548" s="125"/>
      <c r="O548" s="125"/>
      <c r="P548" s="125"/>
      <c r="Q548" s="125"/>
      <c r="R548" s="125"/>
      <c r="S548" s="125"/>
      <c r="T548" s="125"/>
      <c r="U548" s="125"/>
    </row>
    <row r="549" spans="1:21" s="126" customFormat="1" ht="18" customHeight="1" thickBot="1" x14ac:dyDescent="0.35">
      <c r="A549" s="205"/>
      <c r="B549" s="512" t="s">
        <v>435</v>
      </c>
      <c r="C549" s="494"/>
      <c r="D549" s="493"/>
      <c r="E549" s="493"/>
      <c r="F549" s="493"/>
      <c r="G549" s="493"/>
      <c r="H549" s="536"/>
      <c r="I549" s="548">
        <f>SUM(I547:I548)</f>
        <v>3102623.2415570817</v>
      </c>
      <c r="J549" s="229"/>
      <c r="K549" s="202"/>
      <c r="L549" s="125"/>
      <c r="M549" s="125"/>
      <c r="N549" s="125"/>
      <c r="O549" s="125"/>
      <c r="P549" s="125"/>
      <c r="Q549" s="125"/>
      <c r="R549" s="125"/>
      <c r="S549" s="125"/>
      <c r="T549" s="125"/>
      <c r="U549" s="125"/>
    </row>
    <row r="550" spans="1:21" s="126" customFormat="1" ht="13.5" customHeight="1" x14ac:dyDescent="0.3">
      <c r="A550" s="205"/>
      <c r="B550" s="209"/>
      <c r="C550" s="210"/>
      <c r="D550" s="210"/>
      <c r="E550" s="210"/>
      <c r="F550" s="210"/>
      <c r="G550" s="210"/>
      <c r="H550" s="210"/>
      <c r="I550" s="210"/>
      <c r="J550" s="215"/>
      <c r="K550" s="202"/>
      <c r="L550" s="125"/>
      <c r="M550" s="125"/>
      <c r="N550" s="125"/>
      <c r="O550" s="125"/>
      <c r="P550" s="125"/>
      <c r="Q550" s="125"/>
      <c r="R550" s="125"/>
      <c r="S550" s="125"/>
      <c r="T550" s="125"/>
      <c r="U550" s="125"/>
    </row>
    <row r="551" spans="1:21" s="126" customFormat="1" ht="13.5" customHeight="1" x14ac:dyDescent="0.3">
      <c r="A551" s="205"/>
      <c r="B551" s="209"/>
      <c r="C551" s="210"/>
      <c r="D551" s="210"/>
      <c r="E551" s="210"/>
      <c r="F551" s="210"/>
      <c r="G551" s="210"/>
      <c r="H551" s="210"/>
      <c r="I551" s="210"/>
      <c r="J551" s="215"/>
      <c r="K551" s="202"/>
      <c r="L551" s="125"/>
      <c r="M551" s="125"/>
      <c r="N551" s="125"/>
      <c r="O551" s="125"/>
      <c r="P551" s="125"/>
      <c r="Q551" s="125"/>
      <c r="R551" s="125"/>
      <c r="S551" s="125"/>
      <c r="T551" s="125"/>
      <c r="U551" s="125"/>
    </row>
    <row r="552" spans="1:21" s="126" customFormat="1" ht="21" customHeight="1" x14ac:dyDescent="0.3">
      <c r="A552" s="205"/>
      <c r="L552" s="125"/>
      <c r="M552" s="125"/>
      <c r="N552" s="125"/>
      <c r="O552" s="125"/>
      <c r="P552" s="125"/>
      <c r="Q552" s="125"/>
      <c r="R552" s="125"/>
      <c r="S552" s="125"/>
      <c r="T552" s="125"/>
      <c r="U552" s="125"/>
    </row>
    <row r="553" spans="1:21" s="126" customFormat="1" ht="13.5" customHeight="1" x14ac:dyDescent="0.3">
      <c r="A553" s="205"/>
      <c r="L553" s="125"/>
      <c r="M553" s="125"/>
      <c r="N553" s="125"/>
      <c r="O553" s="125"/>
      <c r="P553" s="125"/>
      <c r="Q553" s="125"/>
      <c r="R553" s="125"/>
      <c r="S553" s="125"/>
      <c r="T553" s="125"/>
      <c r="U553" s="125"/>
    </row>
    <row r="554" spans="1:21" s="126" customFormat="1" ht="13.5" customHeight="1" x14ac:dyDescent="0.3">
      <c r="A554" s="205"/>
      <c r="L554" s="125"/>
      <c r="M554" s="125"/>
      <c r="N554" s="125"/>
      <c r="O554" s="125"/>
      <c r="P554" s="125"/>
      <c r="Q554" s="125"/>
      <c r="R554" s="125"/>
      <c r="S554" s="125"/>
      <c r="T554" s="125"/>
      <c r="U554" s="125"/>
    </row>
    <row r="555" spans="1:21" s="126" customFormat="1" ht="13.5" customHeight="1" x14ac:dyDescent="0.3">
      <c r="A555" s="205"/>
      <c r="L555" s="125"/>
      <c r="M555" s="125"/>
      <c r="N555" s="125"/>
      <c r="O555" s="125"/>
      <c r="P555" s="125"/>
      <c r="Q555" s="125"/>
      <c r="R555" s="125"/>
      <c r="S555" s="125"/>
      <c r="T555" s="125"/>
      <c r="U555" s="125"/>
    </row>
    <row r="556" spans="1:21" s="126" customFormat="1" ht="13.5" customHeight="1" x14ac:dyDescent="0.3">
      <c r="A556" s="205"/>
      <c r="L556" s="125"/>
      <c r="M556" s="125"/>
      <c r="N556" s="125"/>
      <c r="O556" s="125"/>
      <c r="P556" s="125"/>
      <c r="Q556" s="125"/>
      <c r="R556" s="125"/>
      <c r="S556" s="125"/>
      <c r="T556" s="125"/>
      <c r="U556" s="125"/>
    </row>
    <row r="557" spans="1:21" s="126" customFormat="1" ht="13.5" customHeight="1" x14ac:dyDescent="0.3">
      <c r="A557" s="205"/>
      <c r="L557" s="125"/>
      <c r="M557" s="125"/>
      <c r="N557" s="125"/>
      <c r="O557" s="125"/>
      <c r="P557" s="125"/>
      <c r="Q557" s="125"/>
      <c r="R557" s="125"/>
      <c r="S557" s="125"/>
      <c r="T557" s="125"/>
      <c r="U557" s="125"/>
    </row>
    <row r="558" spans="1:21" s="126" customFormat="1" ht="13.5" customHeight="1" x14ac:dyDescent="0.3">
      <c r="A558" s="205"/>
      <c r="L558" s="125"/>
      <c r="M558" s="125"/>
      <c r="N558" s="125"/>
      <c r="O558" s="125"/>
      <c r="P558" s="125"/>
      <c r="Q558" s="125"/>
      <c r="R558" s="125"/>
      <c r="S558" s="125"/>
      <c r="T558" s="125"/>
      <c r="U558" s="125"/>
    </row>
    <row r="559" spans="1:21" s="126" customFormat="1" ht="13.5" customHeight="1" x14ac:dyDescent="0.3">
      <c r="A559" s="205"/>
      <c r="L559" s="125"/>
      <c r="M559" s="125"/>
      <c r="N559" s="125"/>
      <c r="O559" s="125"/>
      <c r="P559" s="125"/>
      <c r="Q559" s="125"/>
      <c r="R559" s="125"/>
      <c r="S559" s="125"/>
      <c r="T559" s="125"/>
      <c r="U559" s="125"/>
    </row>
    <row r="560" spans="1:21" s="126" customFormat="1" ht="13.5" customHeight="1" x14ac:dyDescent="0.3">
      <c r="A560" s="205"/>
      <c r="L560" s="125"/>
      <c r="M560" s="125"/>
      <c r="N560" s="125"/>
      <c r="O560" s="125"/>
      <c r="P560" s="125"/>
      <c r="Q560" s="125"/>
      <c r="R560" s="125"/>
      <c r="S560" s="125"/>
      <c r="T560" s="125"/>
      <c r="U560" s="125"/>
    </row>
    <row r="561" spans="1:21" s="126" customFormat="1" ht="13.5" customHeight="1" x14ac:dyDescent="0.3">
      <c r="A561" s="205"/>
      <c r="L561" s="125"/>
      <c r="M561" s="125"/>
      <c r="N561" s="125"/>
      <c r="O561" s="125"/>
      <c r="P561" s="125"/>
      <c r="Q561" s="125"/>
      <c r="R561" s="125"/>
      <c r="S561" s="125"/>
      <c r="T561" s="125"/>
      <c r="U561" s="125"/>
    </row>
    <row r="562" spans="1:21" s="126" customFormat="1" ht="27.75" customHeight="1" x14ac:dyDescent="0.3">
      <c r="A562" s="205"/>
      <c r="L562" s="125"/>
      <c r="M562" s="125"/>
      <c r="N562" s="125"/>
      <c r="O562" s="125"/>
      <c r="P562" s="125"/>
      <c r="Q562" s="125"/>
      <c r="R562" s="125"/>
      <c r="S562" s="125"/>
      <c r="T562" s="125"/>
      <c r="U562" s="125"/>
    </row>
    <row r="563" spans="1:21" s="126" customFormat="1" ht="24" customHeight="1" x14ac:dyDescent="0.3">
      <c r="A563" s="205"/>
      <c r="L563" s="125"/>
      <c r="M563" s="125"/>
      <c r="N563" s="125"/>
      <c r="O563" s="125"/>
      <c r="P563" s="125"/>
      <c r="Q563" s="125"/>
      <c r="R563" s="125"/>
      <c r="S563" s="125"/>
      <c r="T563" s="125"/>
      <c r="U563" s="125"/>
    </row>
    <row r="564" spans="1:21" s="126" customFormat="1" ht="13.5" customHeight="1" x14ac:dyDescent="0.3">
      <c r="A564" s="205"/>
      <c r="L564" s="125"/>
      <c r="M564" s="125"/>
      <c r="N564" s="125"/>
      <c r="O564" s="125"/>
      <c r="P564" s="125"/>
      <c r="Q564" s="125"/>
      <c r="R564" s="125"/>
      <c r="S564" s="125"/>
      <c r="T564" s="125"/>
      <c r="U564" s="125"/>
    </row>
    <row r="565" spans="1:21" s="126" customFormat="1" ht="13.5" customHeight="1" x14ac:dyDescent="0.3">
      <c r="A565" s="205"/>
      <c r="L565" s="125"/>
      <c r="M565" s="125"/>
      <c r="N565" s="125"/>
      <c r="O565" s="125"/>
      <c r="P565" s="125"/>
      <c r="Q565" s="125"/>
      <c r="R565" s="125"/>
      <c r="S565" s="125"/>
      <c r="T565" s="125"/>
      <c r="U565" s="125"/>
    </row>
    <row r="566" spans="1:21" s="126" customFormat="1" ht="13.5" customHeight="1" x14ac:dyDescent="0.3">
      <c r="A566" s="205"/>
      <c r="L566" s="125"/>
      <c r="M566" s="125"/>
      <c r="N566" s="125"/>
      <c r="O566" s="125"/>
      <c r="P566" s="125"/>
      <c r="Q566" s="125"/>
      <c r="R566" s="125"/>
      <c r="S566" s="125"/>
      <c r="T566" s="125"/>
      <c r="U566" s="125"/>
    </row>
    <row r="567" spans="1:21" s="126" customFormat="1" ht="13.5" customHeight="1" x14ac:dyDescent="0.3">
      <c r="A567" s="205"/>
      <c r="L567" s="125"/>
      <c r="M567" s="125"/>
      <c r="N567" s="125"/>
      <c r="O567" s="125"/>
      <c r="P567" s="125"/>
      <c r="Q567" s="125"/>
      <c r="R567" s="125"/>
      <c r="S567" s="125"/>
      <c r="T567" s="125"/>
      <c r="U567" s="125"/>
    </row>
    <row r="568" spans="1:21" s="126" customFormat="1" ht="13.5" customHeight="1" x14ac:dyDescent="0.3">
      <c r="A568" s="205"/>
      <c r="L568" s="125"/>
      <c r="M568" s="125"/>
      <c r="N568" s="125"/>
      <c r="O568" s="125"/>
      <c r="P568" s="125"/>
      <c r="Q568" s="125"/>
      <c r="R568" s="125"/>
      <c r="S568" s="125"/>
      <c r="T568" s="125"/>
      <c r="U568" s="125"/>
    </row>
    <row r="569" spans="1:21" ht="13.5" customHeight="1" x14ac:dyDescent="0.3">
      <c r="A569" s="219"/>
      <c r="B569" s="135"/>
      <c r="K569" s="135"/>
      <c r="L569" s="125"/>
      <c r="M569" s="125"/>
      <c r="N569" s="125"/>
      <c r="O569" s="125"/>
      <c r="P569" s="125"/>
      <c r="Q569" s="125"/>
      <c r="R569" s="125"/>
      <c r="S569" s="125"/>
      <c r="T569" s="125"/>
      <c r="U569" s="125"/>
    </row>
    <row r="570" spans="1:21" ht="13.5" customHeight="1" x14ac:dyDescent="0.3">
      <c r="L570" s="125"/>
      <c r="M570" s="125"/>
      <c r="N570" s="125"/>
      <c r="O570" s="125"/>
      <c r="P570" s="125"/>
      <c r="Q570" s="125"/>
      <c r="R570" s="125"/>
      <c r="S570" s="125"/>
      <c r="T570" s="125"/>
      <c r="U570" s="125"/>
    </row>
  </sheetData>
  <mergeCells count="135">
    <mergeCell ref="B3:E3"/>
    <mergeCell ref="B446:B448"/>
    <mergeCell ref="C446:I446"/>
    <mergeCell ref="C447:C448"/>
    <mergeCell ref="D447:D448"/>
    <mergeCell ref="E447:F447"/>
    <mergeCell ref="G447:G448"/>
    <mergeCell ref="C411:C412"/>
    <mergeCell ref="D411:D412"/>
    <mergeCell ref="E411:F411"/>
    <mergeCell ref="G411:G412"/>
    <mergeCell ref="H411:H412"/>
    <mergeCell ref="I411:I412"/>
    <mergeCell ref="B410:B412"/>
    <mergeCell ref="C410:I410"/>
    <mergeCell ref="B6:B8"/>
    <mergeCell ref="C6:K6"/>
    <mergeCell ref="C7:C8"/>
    <mergeCell ref="D7:D8"/>
    <mergeCell ref="E7:F7"/>
    <mergeCell ref="G7:G8"/>
    <mergeCell ref="H7:H8"/>
    <mergeCell ref="I7:I8"/>
    <mergeCell ref="J7:J8"/>
    <mergeCell ref="K519:K520"/>
    <mergeCell ref="B518:B520"/>
    <mergeCell ref="C518:I518"/>
    <mergeCell ref="C519:C520"/>
    <mergeCell ref="D519:D520"/>
    <mergeCell ref="E519:F519"/>
    <mergeCell ref="G519:G520"/>
    <mergeCell ref="H519:H520"/>
    <mergeCell ref="I519:I520"/>
    <mergeCell ref="B482:B484"/>
    <mergeCell ref="C482:I482"/>
    <mergeCell ref="C483:C484"/>
    <mergeCell ref="D483:D484"/>
    <mergeCell ref="E483:F483"/>
    <mergeCell ref="G483:G484"/>
    <mergeCell ref="H483:H484"/>
    <mergeCell ref="I483:I484"/>
    <mergeCell ref="K447:K448"/>
    <mergeCell ref="H447:H448"/>
    <mergeCell ref="I447:I448"/>
    <mergeCell ref="K337:K338"/>
    <mergeCell ref="B373:B375"/>
    <mergeCell ref="C373:K373"/>
    <mergeCell ref="C374:C375"/>
    <mergeCell ref="D374:D375"/>
    <mergeCell ref="G374:G375"/>
    <mergeCell ref="H374:H375"/>
    <mergeCell ref="I374:I375"/>
    <mergeCell ref="J374:J375"/>
    <mergeCell ref="B336:B338"/>
    <mergeCell ref="C336:I336"/>
    <mergeCell ref="C337:C338"/>
    <mergeCell ref="D337:D338"/>
    <mergeCell ref="E337:F337"/>
    <mergeCell ref="G337:G338"/>
    <mergeCell ref="H337:H338"/>
    <mergeCell ref="I337:I338"/>
    <mergeCell ref="K374:K375"/>
    <mergeCell ref="E374:F374"/>
    <mergeCell ref="K265:K266"/>
    <mergeCell ref="B300:B302"/>
    <mergeCell ref="C300:I300"/>
    <mergeCell ref="C301:C302"/>
    <mergeCell ref="D301:D302"/>
    <mergeCell ref="E301:F301"/>
    <mergeCell ref="G301:G302"/>
    <mergeCell ref="H301:H302"/>
    <mergeCell ref="I301:I302"/>
    <mergeCell ref="K301:K302"/>
    <mergeCell ref="B264:B266"/>
    <mergeCell ref="C264:I264"/>
    <mergeCell ref="C265:C266"/>
    <mergeCell ref="D265:D266"/>
    <mergeCell ref="E265:F265"/>
    <mergeCell ref="G265:G266"/>
    <mergeCell ref="H265:H266"/>
    <mergeCell ref="I265:I266"/>
    <mergeCell ref="K192:K193"/>
    <mergeCell ref="B228:B230"/>
    <mergeCell ref="C228:I228"/>
    <mergeCell ref="C229:C230"/>
    <mergeCell ref="D229:D230"/>
    <mergeCell ref="E229:F229"/>
    <mergeCell ref="G229:G230"/>
    <mergeCell ref="H229:H230"/>
    <mergeCell ref="I229:I230"/>
    <mergeCell ref="K229:K230"/>
    <mergeCell ref="B191:B193"/>
    <mergeCell ref="C191:I191"/>
    <mergeCell ref="C192:C193"/>
    <mergeCell ref="D192:D193"/>
    <mergeCell ref="E192:F192"/>
    <mergeCell ref="G192:G193"/>
    <mergeCell ref="H192:H193"/>
    <mergeCell ref="I192:I193"/>
    <mergeCell ref="K119:K120"/>
    <mergeCell ref="B155:B157"/>
    <mergeCell ref="C155:I155"/>
    <mergeCell ref="C156:C157"/>
    <mergeCell ref="D156:D157"/>
    <mergeCell ref="E156:F156"/>
    <mergeCell ref="G156:G157"/>
    <mergeCell ref="H156:H157"/>
    <mergeCell ref="I156:I157"/>
    <mergeCell ref="K156:K157"/>
    <mergeCell ref="B118:B120"/>
    <mergeCell ref="C118:I118"/>
    <mergeCell ref="C119:C120"/>
    <mergeCell ref="D119:D120"/>
    <mergeCell ref="E119:F119"/>
    <mergeCell ref="G119:G120"/>
    <mergeCell ref="H119:H120"/>
    <mergeCell ref="I119:I120"/>
    <mergeCell ref="K7:K8"/>
    <mergeCell ref="K45:K46"/>
    <mergeCell ref="B81:B83"/>
    <mergeCell ref="C81:I81"/>
    <mergeCell ref="C82:C83"/>
    <mergeCell ref="D82:D83"/>
    <mergeCell ref="E82:F82"/>
    <mergeCell ref="G82:G83"/>
    <mergeCell ref="H82:H83"/>
    <mergeCell ref="I82:I83"/>
    <mergeCell ref="B44:B46"/>
    <mergeCell ref="C44:I44"/>
    <mergeCell ref="C45:C46"/>
    <mergeCell ref="D45:D46"/>
    <mergeCell ref="E45:F45"/>
    <mergeCell ref="G45:G46"/>
    <mergeCell ref="H45:H46"/>
    <mergeCell ref="I45:I46"/>
  </mergeCells>
  <pageMargins left="0.19" right="0.24" top="0.27" bottom="0.75" header="0.3" footer="0.3"/>
  <pageSetup paperSize="9" scale="38" orientation="landscape" r:id="rId1"/>
  <rowBreaks count="7" manualBreakCount="7">
    <brk id="39" max="16383" man="1"/>
    <brk id="188" max="11" man="1"/>
    <brk id="260" max="11" man="1"/>
    <brk id="333" max="11" man="1"/>
    <brk id="368" max="11" man="1"/>
    <brk id="405" max="11" man="1"/>
    <brk id="479" max="11" man="1"/>
  </rowBreaks>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AA576"/>
  <sheetViews>
    <sheetView showGridLines="0" view="pageBreakPreview" zoomScale="90" zoomScaleNormal="90" zoomScaleSheetLayoutView="90" workbookViewId="0">
      <selection activeCell="K89" sqref="K89"/>
    </sheetView>
  </sheetViews>
  <sheetFormatPr defaultColWidth="9.109375" defaultRowHeight="13.2" x14ac:dyDescent="0.3"/>
  <cols>
    <col min="1" max="1" width="5.88671875" style="150" customWidth="1"/>
    <col min="2" max="2" width="43.5546875" style="180" customWidth="1"/>
    <col min="3" max="5" width="16.33203125" style="135" customWidth="1"/>
    <col min="6" max="6" width="18.6640625" style="135" customWidth="1"/>
    <col min="7" max="8" width="17.6640625" style="135" customWidth="1"/>
    <col min="9" max="9" width="18.6640625" style="135" customWidth="1"/>
    <col min="10" max="10" width="17.6640625" style="135" customWidth="1"/>
    <col min="11" max="11" width="16.88671875" style="234" customWidth="1"/>
    <col min="12" max="12" width="8" style="970" customWidth="1"/>
    <col min="13" max="13" width="16.44140625" style="135" customWidth="1"/>
    <col min="14" max="14" width="14.88671875" style="135" customWidth="1"/>
    <col min="15" max="15" width="16" style="135" customWidth="1"/>
    <col min="16" max="16" width="15.6640625" style="135" customWidth="1"/>
    <col min="17" max="17" width="11.44140625" style="135" customWidth="1"/>
    <col min="18" max="16384" width="9.109375" style="135"/>
  </cols>
  <sheetData>
    <row r="1" spans="1:27" ht="14.25" customHeight="1" x14ac:dyDescent="0.3">
      <c r="B1" s="135"/>
    </row>
    <row r="2" spans="1:27" ht="14.25" customHeight="1" x14ac:dyDescent="0.3">
      <c r="B2" s="629" t="s">
        <v>438</v>
      </c>
      <c r="C2" s="630"/>
      <c r="D2" s="630"/>
      <c r="E2" s="630"/>
      <c r="F2" s="630"/>
      <c r="G2" s="630"/>
      <c r="H2" s="630"/>
      <c r="I2" s="630"/>
    </row>
    <row r="3" spans="1:27" ht="14.25" customHeight="1" x14ac:dyDescent="0.3">
      <c r="B3" s="879" t="s">
        <v>439</v>
      </c>
      <c r="C3" s="879"/>
      <c r="D3" s="879"/>
      <c r="E3" s="879"/>
      <c r="F3" s="879"/>
      <c r="G3" s="879"/>
      <c r="H3" s="879"/>
      <c r="I3" s="879"/>
      <c r="J3" s="879"/>
      <c r="K3" s="879"/>
    </row>
    <row r="4" spans="1:27" ht="14.25" customHeight="1" thickBot="1" x14ac:dyDescent="0.35">
      <c r="H4" s="137"/>
    </row>
    <row r="5" spans="1:27" ht="14.25" customHeight="1" thickBot="1" x14ac:dyDescent="0.35">
      <c r="B5" s="203" t="s">
        <v>93</v>
      </c>
      <c r="I5" s="882" t="s">
        <v>218</v>
      </c>
      <c r="J5" s="882"/>
      <c r="K5" s="882"/>
    </row>
    <row r="6" spans="1:27" s="126" customFormat="1" ht="20.399999999999999" customHeight="1" thickBot="1" x14ac:dyDescent="0.35">
      <c r="A6" s="226"/>
      <c r="B6" s="914" t="s">
        <v>440</v>
      </c>
      <c r="C6" s="952">
        <v>2023</v>
      </c>
      <c r="D6" s="953"/>
      <c r="E6" s="953"/>
      <c r="F6" s="953"/>
      <c r="G6" s="953"/>
      <c r="H6" s="953"/>
      <c r="I6" s="953"/>
      <c r="J6" s="953"/>
      <c r="K6" s="954"/>
      <c r="L6" s="961"/>
      <c r="M6" s="961"/>
      <c r="N6" s="961"/>
      <c r="O6" s="961"/>
      <c r="P6" s="961"/>
    </row>
    <row r="7" spans="1:27" s="126" customFormat="1" ht="20.399999999999999" customHeight="1" thickBot="1" x14ac:dyDescent="0.35">
      <c r="A7" s="202"/>
      <c r="B7" s="915"/>
      <c r="C7" s="846" t="s">
        <v>101</v>
      </c>
      <c r="D7" s="846" t="s">
        <v>102</v>
      </c>
      <c r="E7" s="843" t="s">
        <v>103</v>
      </c>
      <c r="F7" s="844"/>
      <c r="G7" s="846" t="s">
        <v>104</v>
      </c>
      <c r="H7" s="846" t="s">
        <v>105</v>
      </c>
      <c r="I7" s="886" t="s">
        <v>331</v>
      </c>
      <c r="J7" s="964" t="s">
        <v>93</v>
      </c>
      <c r="K7" s="936" t="s">
        <v>408</v>
      </c>
      <c r="L7" s="971"/>
      <c r="M7" s="961"/>
      <c r="N7" s="938"/>
      <c r="O7" s="938"/>
      <c r="P7" s="938"/>
    </row>
    <row r="8" spans="1:27" s="126" customFormat="1" ht="28.2" customHeight="1" thickBot="1" x14ac:dyDescent="0.35">
      <c r="A8" s="202"/>
      <c r="B8" s="916"/>
      <c r="C8" s="962"/>
      <c r="D8" s="962"/>
      <c r="E8" s="473" t="s">
        <v>409</v>
      </c>
      <c r="F8" s="473" t="s">
        <v>180</v>
      </c>
      <c r="G8" s="962"/>
      <c r="H8" s="962"/>
      <c r="I8" s="920"/>
      <c r="J8" s="965"/>
      <c r="K8" s="963"/>
      <c r="L8" s="971"/>
      <c r="M8" s="961"/>
      <c r="N8" s="938"/>
      <c r="O8" s="938"/>
      <c r="P8" s="938"/>
    </row>
    <row r="9" spans="1:27" s="126" customFormat="1" ht="18" customHeight="1" x14ac:dyDescent="0.3">
      <c r="A9" s="225"/>
      <c r="B9" s="474" t="s">
        <v>89</v>
      </c>
      <c r="C9" s="475">
        <f t="shared" ref="C9:H16" si="0">+C46+C83+C120+C157+C194+C231+C268+C306+C343+C380+C417+C454+C491+C528</f>
        <v>22857853.501051474</v>
      </c>
      <c r="D9" s="475">
        <f t="shared" si="0"/>
        <v>4652950.9063253859</v>
      </c>
      <c r="E9" s="475">
        <f t="shared" si="0"/>
        <v>4901238.0925826039</v>
      </c>
      <c r="F9" s="475">
        <f t="shared" si="0"/>
        <v>61330346.818300843</v>
      </c>
      <c r="G9" s="475">
        <f t="shared" si="0"/>
        <v>20563253.796880018</v>
      </c>
      <c r="H9" s="475">
        <f t="shared" si="0"/>
        <v>15361119.086416366</v>
      </c>
      <c r="I9" s="476">
        <f>I380</f>
        <v>8583946.7373000011</v>
      </c>
      <c r="J9" s="477">
        <f>SUM(C9:I9)</f>
        <v>138250708.93885669</v>
      </c>
      <c r="K9" s="478">
        <f t="shared" ref="K9:K16" si="1">+K46+K83+K120+K157+K194+K231+K268+K306+K343+K380+K417+K454+K491+K528</f>
        <v>2628241.0958799999</v>
      </c>
      <c r="L9" s="123"/>
      <c r="M9" s="123"/>
      <c r="N9" s="123"/>
      <c r="O9" s="123"/>
      <c r="P9" s="235"/>
      <c r="Q9" s="125"/>
      <c r="R9" s="125"/>
      <c r="S9" s="125"/>
      <c r="T9" s="125"/>
      <c r="U9" s="125"/>
      <c r="V9" s="125"/>
      <c r="W9" s="125"/>
      <c r="X9" s="125"/>
      <c r="Y9" s="125"/>
      <c r="Z9" s="125"/>
      <c r="AA9" s="125"/>
    </row>
    <row r="10" spans="1:27" s="126" customFormat="1" ht="18" customHeight="1" x14ac:dyDescent="0.3">
      <c r="A10" s="225"/>
      <c r="B10" s="479" t="s">
        <v>437</v>
      </c>
      <c r="C10" s="456">
        <f t="shared" si="0"/>
        <v>-824593.82855480013</v>
      </c>
      <c r="D10" s="456">
        <f t="shared" si="0"/>
        <v>-112479.79907999998</v>
      </c>
      <c r="E10" s="456">
        <f t="shared" si="0"/>
        <v>0</v>
      </c>
      <c r="F10" s="456">
        <f t="shared" si="0"/>
        <v>-45185.015040000006</v>
      </c>
      <c r="G10" s="456">
        <f t="shared" si="0"/>
        <v>-72148.373000000007</v>
      </c>
      <c r="H10" s="456">
        <f t="shared" si="0"/>
        <v>-203976.24806235</v>
      </c>
      <c r="I10" s="458">
        <f t="shared" ref="I10:I21" si="2">I381</f>
        <v>0</v>
      </c>
      <c r="J10" s="461">
        <f t="shared" ref="J10:J22" si="3">SUM(C10:I10)</f>
        <v>-1258383.2637371502</v>
      </c>
      <c r="K10" s="480">
        <f t="shared" si="1"/>
        <v>0</v>
      </c>
      <c r="L10" s="123"/>
      <c r="M10" s="123"/>
      <c r="N10" s="123"/>
      <c r="O10" s="123"/>
      <c r="P10" s="235"/>
      <c r="Q10" s="125"/>
      <c r="R10" s="125"/>
      <c r="S10" s="125"/>
      <c r="T10" s="125"/>
      <c r="U10" s="125"/>
      <c r="V10" s="125"/>
      <c r="W10" s="125"/>
      <c r="X10" s="125"/>
      <c r="Y10" s="125"/>
      <c r="Z10" s="125"/>
      <c r="AA10" s="125"/>
    </row>
    <row r="11" spans="1:27" s="126" customFormat="1" ht="18" customHeight="1" x14ac:dyDescent="0.3">
      <c r="A11" s="225"/>
      <c r="B11" s="479" t="s">
        <v>412</v>
      </c>
      <c r="C11" s="456">
        <f t="shared" si="0"/>
        <v>-6220112.9731379338</v>
      </c>
      <c r="D11" s="456">
        <f t="shared" si="0"/>
        <v>-44331.22301999999</v>
      </c>
      <c r="E11" s="456">
        <f t="shared" si="0"/>
        <v>-7633.8016045816721</v>
      </c>
      <c r="F11" s="456">
        <f t="shared" si="0"/>
        <v>-5014676.8518646145</v>
      </c>
      <c r="G11" s="456">
        <f t="shared" si="0"/>
        <v>-1529.6610297289601</v>
      </c>
      <c r="H11" s="456">
        <f t="shared" si="0"/>
        <v>-1170194.2745002701</v>
      </c>
      <c r="I11" s="458">
        <f t="shared" si="2"/>
        <v>0</v>
      </c>
      <c r="J11" s="461">
        <f t="shared" si="3"/>
        <v>-12458478.785157127</v>
      </c>
      <c r="K11" s="480">
        <f t="shared" si="1"/>
        <v>0</v>
      </c>
      <c r="L11" s="123"/>
      <c r="M11" s="123"/>
      <c r="N11" s="123"/>
      <c r="O11" s="123"/>
      <c r="P11" s="235"/>
      <c r="Q11" s="125"/>
      <c r="R11" s="125"/>
      <c r="S11" s="125"/>
      <c r="T11" s="125"/>
      <c r="U11" s="125"/>
      <c r="V11" s="125"/>
      <c r="W11" s="125"/>
      <c r="X11" s="125"/>
      <c r="Y11" s="125"/>
      <c r="Z11" s="125"/>
      <c r="AA11" s="125"/>
    </row>
    <row r="12" spans="1:27" s="126" customFormat="1" ht="18" customHeight="1" x14ac:dyDescent="0.3">
      <c r="A12" s="225"/>
      <c r="B12" s="481" t="s">
        <v>413</v>
      </c>
      <c r="C12" s="464">
        <f t="shared" si="0"/>
        <v>-10565194.483135076</v>
      </c>
      <c r="D12" s="464">
        <f t="shared" si="0"/>
        <v>-3112302.2355385516</v>
      </c>
      <c r="E12" s="464">
        <f t="shared" si="0"/>
        <v>-157394.3228080917</v>
      </c>
      <c r="F12" s="464">
        <f t="shared" si="0"/>
        <v>-2275796.2901503765</v>
      </c>
      <c r="G12" s="464">
        <f t="shared" si="0"/>
        <v>-822003.24846250005</v>
      </c>
      <c r="H12" s="464">
        <f t="shared" si="0"/>
        <v>-8838473.1893153936</v>
      </c>
      <c r="I12" s="465">
        <f t="shared" si="2"/>
        <v>6707.7082699999992</v>
      </c>
      <c r="J12" s="466">
        <f t="shared" si="3"/>
        <v>-25764456.061139993</v>
      </c>
      <c r="K12" s="482">
        <f t="shared" si="1"/>
        <v>0</v>
      </c>
      <c r="L12" s="123"/>
      <c r="M12" s="123"/>
      <c r="N12" s="123"/>
      <c r="O12" s="123"/>
      <c r="P12" s="235"/>
      <c r="Q12" s="125"/>
      <c r="R12" s="125"/>
      <c r="S12" s="125"/>
      <c r="T12" s="125"/>
      <c r="U12" s="125"/>
      <c r="V12" s="125"/>
      <c r="W12" s="125"/>
      <c r="X12" s="125"/>
      <c r="Y12" s="125"/>
      <c r="Z12" s="125"/>
      <c r="AA12" s="125"/>
    </row>
    <row r="13" spans="1:27" s="126" customFormat="1" ht="18" customHeight="1" x14ac:dyDescent="0.3">
      <c r="A13" s="225"/>
      <c r="B13" s="502" t="s">
        <v>414</v>
      </c>
      <c r="C13" s="308">
        <f t="shared" si="0"/>
        <v>5247952.2162236571</v>
      </c>
      <c r="D13" s="308">
        <f t="shared" si="0"/>
        <v>1383837.6486868332</v>
      </c>
      <c r="E13" s="308">
        <f t="shared" si="0"/>
        <v>4736209.9681699304</v>
      </c>
      <c r="F13" s="308">
        <f t="shared" si="0"/>
        <v>53994688.661245845</v>
      </c>
      <c r="G13" s="308">
        <f t="shared" si="0"/>
        <v>19667572.51438779</v>
      </c>
      <c r="H13" s="308">
        <f t="shared" si="0"/>
        <v>5148475.3745383509</v>
      </c>
      <c r="I13" s="501">
        <f t="shared" si="2"/>
        <v>8590654.4455700014</v>
      </c>
      <c r="J13" s="162">
        <f t="shared" si="3"/>
        <v>98769390.828822404</v>
      </c>
      <c r="K13" s="503">
        <f t="shared" si="1"/>
        <v>2628241.0958799999</v>
      </c>
      <c r="L13" s="123"/>
      <c r="M13" s="123"/>
      <c r="N13" s="123"/>
      <c r="O13" s="123"/>
      <c r="P13" s="235"/>
      <c r="Q13" s="125"/>
      <c r="R13" s="125"/>
      <c r="S13" s="125"/>
      <c r="T13" s="125"/>
      <c r="U13" s="125"/>
      <c r="V13" s="125"/>
      <c r="W13" s="125"/>
      <c r="X13" s="125"/>
      <c r="Y13" s="125"/>
      <c r="Z13" s="125"/>
      <c r="AA13" s="125"/>
    </row>
    <row r="14" spans="1:27" s="126" customFormat="1" ht="18" customHeight="1" x14ac:dyDescent="0.3">
      <c r="A14" s="225"/>
      <c r="B14" s="483" t="s">
        <v>441</v>
      </c>
      <c r="C14" s="470">
        <f t="shared" si="0"/>
        <v>-492932.68663679704</v>
      </c>
      <c r="D14" s="470">
        <f t="shared" si="0"/>
        <v>-41798.428474749511</v>
      </c>
      <c r="E14" s="470">
        <f t="shared" si="0"/>
        <v>12224.486494175362</v>
      </c>
      <c r="F14" s="470">
        <f t="shared" si="0"/>
        <v>1903399.2983850786</v>
      </c>
      <c r="G14" s="470">
        <f t="shared" si="0"/>
        <v>-276793.44257507939</v>
      </c>
      <c r="H14" s="470">
        <f t="shared" si="0"/>
        <v>-209625.25262805811</v>
      </c>
      <c r="I14" s="471">
        <f t="shared" si="2"/>
        <v>-233190.47353000002</v>
      </c>
      <c r="J14" s="472">
        <f t="shared" si="3"/>
        <v>661283.50103456993</v>
      </c>
      <c r="K14" s="484">
        <f t="shared" si="1"/>
        <v>-374844.39898999996</v>
      </c>
      <c r="L14" s="123"/>
      <c r="M14" s="123"/>
      <c r="N14" s="123"/>
      <c r="O14" s="123"/>
      <c r="P14" s="235"/>
      <c r="Q14" s="125"/>
      <c r="R14" s="125"/>
      <c r="S14" s="125"/>
      <c r="T14" s="125"/>
      <c r="U14" s="125"/>
      <c r="V14" s="125"/>
      <c r="W14" s="125"/>
      <c r="X14" s="125"/>
      <c r="Y14" s="125"/>
      <c r="Z14" s="125"/>
      <c r="AA14" s="125"/>
    </row>
    <row r="15" spans="1:27" s="126" customFormat="1" ht="18" customHeight="1" x14ac:dyDescent="0.3">
      <c r="A15" s="225"/>
      <c r="B15" s="502" t="s">
        <v>416</v>
      </c>
      <c r="C15" s="308">
        <f t="shared" si="0"/>
        <v>4755019.52958686</v>
      </c>
      <c r="D15" s="308">
        <f t="shared" si="0"/>
        <v>1342039.2202120835</v>
      </c>
      <c r="E15" s="308">
        <f t="shared" si="0"/>
        <v>4748434.4546641055</v>
      </c>
      <c r="F15" s="308">
        <f t="shared" si="0"/>
        <v>55898087.959630936</v>
      </c>
      <c r="G15" s="308">
        <f t="shared" si="0"/>
        <v>19390779.071812712</v>
      </c>
      <c r="H15" s="308">
        <f t="shared" si="0"/>
        <v>4938850.1219102927</v>
      </c>
      <c r="I15" s="501">
        <f t="shared" si="2"/>
        <v>8357463.9720400013</v>
      </c>
      <c r="J15" s="162">
        <f t="shared" si="3"/>
        <v>99430674.329856977</v>
      </c>
      <c r="K15" s="503">
        <f t="shared" si="1"/>
        <v>2253396.6968899998</v>
      </c>
      <c r="L15" s="123"/>
      <c r="M15" s="123"/>
      <c r="N15" s="123"/>
      <c r="O15" s="123"/>
      <c r="P15" s="235"/>
      <c r="Q15" s="125"/>
      <c r="R15" s="125"/>
      <c r="S15" s="125"/>
      <c r="T15" s="125"/>
      <c r="U15" s="125"/>
      <c r="V15" s="125"/>
      <c r="W15" s="125"/>
      <c r="X15" s="125"/>
      <c r="Y15" s="125"/>
      <c r="Z15" s="125"/>
      <c r="AA15" s="125"/>
    </row>
    <row r="16" spans="1:27" s="126" customFormat="1" ht="18" customHeight="1" x14ac:dyDescent="0.3">
      <c r="A16" s="225"/>
      <c r="B16" s="485"/>
      <c r="C16" s="467">
        <f t="shared" si="0"/>
        <v>0</v>
      </c>
      <c r="D16" s="467">
        <f t="shared" si="0"/>
        <v>0</v>
      </c>
      <c r="E16" s="467">
        <f t="shared" si="0"/>
        <v>0</v>
      </c>
      <c r="F16" s="467">
        <f t="shared" si="0"/>
        <v>0</v>
      </c>
      <c r="G16" s="467">
        <f t="shared" si="0"/>
        <v>0</v>
      </c>
      <c r="H16" s="467">
        <f t="shared" si="0"/>
        <v>0</v>
      </c>
      <c r="I16" s="468">
        <f t="shared" si="2"/>
        <v>0</v>
      </c>
      <c r="J16" s="469">
        <f t="shared" si="3"/>
        <v>0</v>
      </c>
      <c r="K16" s="486">
        <f t="shared" si="1"/>
        <v>0</v>
      </c>
      <c r="L16" s="123"/>
      <c r="M16" s="235"/>
      <c r="N16" s="235"/>
      <c r="O16" s="235"/>
      <c r="P16" s="235"/>
      <c r="R16" s="125"/>
      <c r="S16" s="125"/>
      <c r="T16" s="125"/>
      <c r="U16" s="125"/>
      <c r="V16" s="125"/>
      <c r="W16" s="125"/>
      <c r="X16" s="125"/>
      <c r="Y16" s="125"/>
      <c r="Z16" s="125"/>
      <c r="AA16" s="125"/>
    </row>
    <row r="17" spans="1:27" s="126" customFormat="1" ht="18" customHeight="1" x14ac:dyDescent="0.3">
      <c r="A17" s="225"/>
      <c r="B17" s="479" t="s">
        <v>417</v>
      </c>
      <c r="C17" s="456">
        <f>SUM(C18:C20)</f>
        <v>-4661799.3356404044</v>
      </c>
      <c r="D17" s="456">
        <f t="shared" ref="D17:K17" si="4">SUM(D18:D20)</f>
        <v>-681695.38929990737</v>
      </c>
      <c r="E17" s="456">
        <f t="shared" si="4"/>
        <v>-1408574.750480104</v>
      </c>
      <c r="F17" s="456">
        <f t="shared" si="4"/>
        <v>-49465734.159302302</v>
      </c>
      <c r="G17" s="456">
        <f t="shared" si="4"/>
        <v>-21781135.048666071</v>
      </c>
      <c r="H17" s="456">
        <f t="shared" si="4"/>
        <v>-4392493.8934438657</v>
      </c>
      <c r="I17" s="458">
        <f t="shared" si="4"/>
        <v>-1458381.83571</v>
      </c>
      <c r="J17" s="461">
        <f t="shared" si="3"/>
        <v>-83849814.412542656</v>
      </c>
      <c r="K17" s="480">
        <f t="shared" si="4"/>
        <v>-4152445.6139700003</v>
      </c>
      <c r="L17" s="123"/>
      <c r="M17" s="235"/>
      <c r="N17" s="235"/>
      <c r="O17" s="235"/>
      <c r="P17" s="235"/>
      <c r="Q17" s="125"/>
      <c r="R17" s="125"/>
      <c r="S17" s="125"/>
      <c r="T17" s="125"/>
      <c r="U17" s="125"/>
      <c r="V17" s="125"/>
      <c r="W17" s="125"/>
      <c r="X17" s="125"/>
      <c r="Y17" s="125"/>
      <c r="Z17" s="125"/>
      <c r="AA17" s="125"/>
    </row>
    <row r="18" spans="1:27" s="126" customFormat="1" ht="32.4" customHeight="1" x14ac:dyDescent="0.3">
      <c r="A18" s="225"/>
      <c r="B18" s="479" t="s">
        <v>418</v>
      </c>
      <c r="C18" s="456">
        <f t="shared" ref="C18:H21" si="5">+C55+C92+C129+C166+C203+C240+C277+C315+C352+C389+C426+C463+C500+C537</f>
        <v>-3088268.1836012518</v>
      </c>
      <c r="D18" s="456">
        <f t="shared" si="5"/>
        <v>-465216.37220249849</v>
      </c>
      <c r="E18" s="456">
        <f t="shared" si="5"/>
        <v>-892644.09097310202</v>
      </c>
      <c r="F18" s="456">
        <f t="shared" si="5"/>
        <v>-36589720.459532492</v>
      </c>
      <c r="G18" s="456">
        <f t="shared" si="5"/>
        <v>-18317443.954902723</v>
      </c>
      <c r="H18" s="456">
        <f t="shared" si="5"/>
        <v>-2842268.7121941606</v>
      </c>
      <c r="I18" s="458">
        <f t="shared" si="2"/>
        <v>-66862.196989999997</v>
      </c>
      <c r="J18" s="461">
        <f t="shared" si="3"/>
        <v>-62262423.970396228</v>
      </c>
      <c r="K18" s="480">
        <f>+K55+K92+K129+K166+K203+K240+K277+K315+K352+K389+K426+K463+K500+K537</f>
        <v>-3642189.95261</v>
      </c>
      <c r="L18" s="123"/>
      <c r="M18" s="235"/>
      <c r="N18" s="235"/>
      <c r="O18" s="235"/>
      <c r="P18" s="235"/>
      <c r="Q18" s="125"/>
      <c r="R18" s="125"/>
      <c r="S18" s="125"/>
      <c r="T18" s="125"/>
      <c r="U18" s="125"/>
      <c r="V18" s="125"/>
      <c r="W18" s="125"/>
      <c r="X18" s="125"/>
      <c r="Y18" s="125"/>
      <c r="Z18" s="125"/>
      <c r="AA18" s="125"/>
    </row>
    <row r="19" spans="1:27" s="126" customFormat="1" ht="18" customHeight="1" x14ac:dyDescent="0.3">
      <c r="A19" s="225"/>
      <c r="B19" s="479" t="s">
        <v>419</v>
      </c>
      <c r="C19" s="456">
        <f t="shared" si="5"/>
        <v>-1019401.1419480557</v>
      </c>
      <c r="D19" s="456">
        <f t="shared" si="5"/>
        <v>-24285.209635757004</v>
      </c>
      <c r="E19" s="456">
        <f t="shared" si="5"/>
        <v>-129137.03560428461</v>
      </c>
      <c r="F19" s="456">
        <f t="shared" si="5"/>
        <v>-7286632.2935046833</v>
      </c>
      <c r="G19" s="456">
        <f t="shared" si="5"/>
        <v>-1577297.3326158486</v>
      </c>
      <c r="H19" s="456">
        <f t="shared" si="5"/>
        <v>-632380.03217275371</v>
      </c>
      <c r="I19" s="458">
        <f t="shared" si="2"/>
        <v>-1391519.6387199999</v>
      </c>
      <c r="J19" s="461">
        <f t="shared" si="3"/>
        <v>-12060652.684201384</v>
      </c>
      <c r="K19" s="480">
        <f>+K56+K93+K130+K167+K204+K241+K278+K316+K353+K390+K427+K464+K501+K538</f>
        <v>-510255.66136000003</v>
      </c>
      <c r="L19" s="123"/>
      <c r="M19" s="235"/>
      <c r="N19" s="235"/>
      <c r="O19" s="235"/>
      <c r="P19" s="235"/>
      <c r="Q19" s="125"/>
      <c r="R19" s="125"/>
      <c r="S19" s="125"/>
      <c r="T19" s="125"/>
      <c r="U19" s="125"/>
      <c r="V19" s="125"/>
      <c r="W19" s="125"/>
      <c r="X19" s="125"/>
      <c r="Y19" s="125"/>
      <c r="Z19" s="125"/>
      <c r="AA19" s="125"/>
    </row>
    <row r="20" spans="1:27" s="126" customFormat="1" ht="18" customHeight="1" x14ac:dyDescent="0.3">
      <c r="A20" s="225"/>
      <c r="B20" s="481" t="s">
        <v>420</v>
      </c>
      <c r="C20" s="464">
        <f t="shared" si="5"/>
        <v>-554130.01009109663</v>
      </c>
      <c r="D20" s="464">
        <f t="shared" si="5"/>
        <v>-192193.80746165189</v>
      </c>
      <c r="E20" s="464">
        <f t="shared" si="5"/>
        <v>-386793.62390271731</v>
      </c>
      <c r="F20" s="464">
        <f t="shared" si="5"/>
        <v>-5589381.4062651256</v>
      </c>
      <c r="G20" s="464">
        <f t="shared" si="5"/>
        <v>-1886393.7611474977</v>
      </c>
      <c r="H20" s="464">
        <f t="shared" si="5"/>
        <v>-917845.14907695213</v>
      </c>
      <c r="I20" s="465">
        <f t="shared" si="2"/>
        <v>0</v>
      </c>
      <c r="J20" s="466">
        <f t="shared" si="3"/>
        <v>-9526737.7579450402</v>
      </c>
      <c r="K20" s="482">
        <f>+K57+K94+K131+K168+K205+K242+K279+K317+K354+K391+K428+K465+K502+K539</f>
        <v>0</v>
      </c>
      <c r="L20" s="123"/>
      <c r="M20" s="235"/>
      <c r="N20" s="235"/>
      <c r="O20" s="235"/>
      <c r="P20" s="235"/>
      <c r="Q20" s="125"/>
      <c r="R20" s="125"/>
      <c r="S20" s="125"/>
      <c r="T20" s="125"/>
      <c r="U20" s="125"/>
      <c r="V20" s="125"/>
      <c r="W20" s="125"/>
      <c r="X20" s="125"/>
      <c r="Y20" s="125"/>
      <c r="Z20" s="125"/>
      <c r="AA20" s="125"/>
    </row>
    <row r="21" spans="1:27" s="122" customFormat="1" ht="18" customHeight="1" x14ac:dyDescent="0.3">
      <c r="A21" s="208"/>
      <c r="B21" s="502" t="s">
        <v>421</v>
      </c>
      <c r="C21" s="308">
        <f>+C58+C95+C132+C169+C206+C243+C280+C318+C355+C392+C429+C466+C503+C540</f>
        <v>93220.193946455925</v>
      </c>
      <c r="D21" s="308">
        <f t="shared" si="5"/>
        <v>660343.83091217652</v>
      </c>
      <c r="E21" s="308">
        <f t="shared" si="5"/>
        <v>3339859.7041840018</v>
      </c>
      <c r="F21" s="308">
        <f t="shared" si="5"/>
        <v>6432353.8003286282</v>
      </c>
      <c r="G21" s="308">
        <f t="shared" si="5"/>
        <v>-2390355.9768533586</v>
      </c>
      <c r="H21" s="308">
        <f t="shared" si="5"/>
        <v>546356.22846642672</v>
      </c>
      <c r="I21" s="501">
        <f t="shared" si="2"/>
        <v>6899082.1363300011</v>
      </c>
      <c r="J21" s="162">
        <f>SUM(C21:I21)</f>
        <v>15580859.91731433</v>
      </c>
      <c r="K21" s="503">
        <f>+K58+K95+K132+K169+K206+K243+K280+K318+K355+K392+K429+K466+K503+K540</f>
        <v>-1899048.9170800003</v>
      </c>
      <c r="L21" s="123"/>
      <c r="M21" s="235"/>
      <c r="N21" s="235"/>
      <c r="O21" s="235"/>
      <c r="P21" s="235"/>
      <c r="Q21" s="125"/>
      <c r="R21" s="125"/>
      <c r="S21" s="125"/>
      <c r="T21" s="125"/>
      <c r="U21" s="125"/>
      <c r="V21" s="125"/>
      <c r="W21" s="125"/>
      <c r="X21" s="125"/>
      <c r="Y21" s="125"/>
      <c r="Z21" s="125"/>
      <c r="AA21" s="125"/>
    </row>
    <row r="22" spans="1:27" s="126" customFormat="1" ht="18" customHeight="1" x14ac:dyDescent="0.3">
      <c r="A22" s="225"/>
      <c r="B22" s="485"/>
      <c r="C22" s="457"/>
      <c r="D22" s="457"/>
      <c r="E22" s="457"/>
      <c r="F22" s="457"/>
      <c r="G22" s="457"/>
      <c r="H22" s="457"/>
      <c r="I22" s="457"/>
      <c r="J22" s="469">
        <f t="shared" si="3"/>
        <v>0</v>
      </c>
      <c r="K22" s="486">
        <f>+K59+K96+K133+K170+K207+K244+K281+K319+K356+K393+K430+K467+K504+K541</f>
        <v>0</v>
      </c>
      <c r="L22" s="123"/>
      <c r="M22" s="235"/>
      <c r="N22" s="235"/>
      <c r="O22" s="235"/>
      <c r="P22" s="235"/>
      <c r="R22" s="125"/>
      <c r="S22" s="125"/>
      <c r="T22" s="125"/>
      <c r="U22" s="125"/>
      <c r="V22" s="125"/>
      <c r="W22" s="125"/>
      <c r="X22" s="125"/>
      <c r="Y22" s="125"/>
      <c r="Z22" s="125"/>
      <c r="AA22" s="125"/>
    </row>
    <row r="23" spans="1:27" s="126" customFormat="1" ht="18" customHeight="1" x14ac:dyDescent="0.3">
      <c r="A23" s="225"/>
      <c r="B23" s="498" t="s">
        <v>422</v>
      </c>
      <c r="C23" s="457"/>
      <c r="D23" s="457"/>
      <c r="E23" s="457"/>
      <c r="F23" s="457"/>
      <c r="G23" s="457"/>
      <c r="H23" s="457"/>
      <c r="I23" s="457"/>
      <c r="J23" s="499">
        <f t="shared" ref="J23:J28" si="6">+I60+I97+I134+I171+I208+I245+I282+I320+I357+J394+I431+I468+I505+I542</f>
        <v>32987584.461335965</v>
      </c>
      <c r="K23" s="504">
        <f>+K394</f>
        <v>571414.14570999995</v>
      </c>
      <c r="L23" s="123"/>
      <c r="M23" s="235"/>
      <c r="N23" s="235"/>
      <c r="O23" s="235"/>
      <c r="P23" s="235"/>
      <c r="R23" s="125"/>
      <c r="S23" s="125"/>
      <c r="T23" s="125"/>
      <c r="U23" s="125"/>
      <c r="V23" s="125"/>
      <c r="W23" s="125"/>
      <c r="X23" s="125"/>
      <c r="Y23" s="125"/>
      <c r="Z23" s="125"/>
      <c r="AA23" s="125"/>
    </row>
    <row r="24" spans="1:27" s="126" customFormat="1" ht="18" customHeight="1" x14ac:dyDescent="0.3">
      <c r="A24" s="225"/>
      <c r="B24" s="479" t="s">
        <v>423</v>
      </c>
      <c r="C24" s="453"/>
      <c r="D24" s="453"/>
      <c r="E24" s="454"/>
      <c r="F24" s="453"/>
      <c r="G24" s="453"/>
      <c r="H24" s="453"/>
      <c r="I24" s="463"/>
      <c r="J24" s="461">
        <f t="shared" si="6"/>
        <v>3173208.1074384516</v>
      </c>
      <c r="K24" s="480">
        <v>0</v>
      </c>
      <c r="L24" s="123"/>
      <c r="M24" s="235"/>
      <c r="N24" s="235"/>
      <c r="O24" s="235"/>
      <c r="P24" s="235"/>
      <c r="R24" s="125"/>
      <c r="S24" s="125"/>
      <c r="T24" s="125"/>
      <c r="U24" s="125"/>
      <c r="V24" s="125"/>
      <c r="W24" s="125"/>
      <c r="X24" s="125"/>
      <c r="Y24" s="125"/>
      <c r="Z24" s="125"/>
      <c r="AA24" s="125"/>
    </row>
    <row r="25" spans="1:27" s="126" customFormat="1" ht="18" customHeight="1" x14ac:dyDescent="0.3">
      <c r="A25" s="225"/>
      <c r="B25" s="479" t="s">
        <v>424</v>
      </c>
      <c r="C25" s="453"/>
      <c r="D25" s="453"/>
      <c r="E25" s="454"/>
      <c r="F25" s="453"/>
      <c r="G25" s="453"/>
      <c r="H25" s="453"/>
      <c r="I25" s="463"/>
      <c r="J25" s="461">
        <f t="shared" si="6"/>
        <v>30335551.327545639</v>
      </c>
      <c r="K25" s="480">
        <f>+K396</f>
        <v>891151.89349999989</v>
      </c>
      <c r="L25" s="123"/>
      <c r="M25" s="235"/>
      <c r="N25" s="235"/>
      <c r="O25" s="235"/>
      <c r="P25" s="235"/>
      <c r="R25" s="125"/>
      <c r="S25" s="125"/>
      <c r="T25" s="125"/>
      <c r="U25" s="125"/>
      <c r="V25" s="125"/>
      <c r="W25" s="125"/>
      <c r="X25" s="125"/>
      <c r="Y25" s="125"/>
      <c r="Z25" s="125"/>
      <c r="AA25" s="125"/>
    </row>
    <row r="26" spans="1:27" s="126" customFormat="1" ht="18" customHeight="1" x14ac:dyDescent="0.3">
      <c r="A26" s="225"/>
      <c r="B26" s="479" t="s">
        <v>425</v>
      </c>
      <c r="C26" s="453"/>
      <c r="D26" s="453"/>
      <c r="E26" s="454"/>
      <c r="F26" s="453"/>
      <c r="G26" s="453"/>
      <c r="H26" s="453"/>
      <c r="I26" s="463"/>
      <c r="J26" s="461">
        <f t="shared" si="6"/>
        <v>56550.650689999966</v>
      </c>
      <c r="K26" s="480">
        <f>+K397</f>
        <v>0</v>
      </c>
      <c r="L26" s="123"/>
      <c r="M26" s="235"/>
      <c r="N26" s="235"/>
      <c r="O26" s="235"/>
      <c r="P26" s="235"/>
      <c r="R26" s="125"/>
      <c r="S26" s="125"/>
      <c r="T26" s="125"/>
      <c r="U26" s="125"/>
      <c r="V26" s="125"/>
      <c r="W26" s="125"/>
      <c r="X26" s="125"/>
      <c r="Y26" s="125"/>
      <c r="Z26" s="125"/>
      <c r="AA26" s="125"/>
    </row>
    <row r="27" spans="1:27" s="126" customFormat="1" ht="18" customHeight="1" x14ac:dyDescent="0.3">
      <c r="A27" s="225"/>
      <c r="B27" s="479" t="s">
        <v>426</v>
      </c>
      <c r="C27" s="453"/>
      <c r="D27" s="453"/>
      <c r="E27" s="454"/>
      <c r="F27" s="453"/>
      <c r="G27" s="453"/>
      <c r="H27" s="453"/>
      <c r="I27" s="463"/>
      <c r="J27" s="461">
        <f t="shared" si="6"/>
        <v>206992.08752000006</v>
      </c>
      <c r="K27" s="480"/>
      <c r="L27" s="123"/>
      <c r="M27" s="235"/>
      <c r="N27" s="235"/>
      <c r="O27" s="235"/>
      <c r="P27" s="235"/>
      <c r="R27" s="125"/>
      <c r="S27" s="125"/>
      <c r="T27" s="125"/>
      <c r="U27" s="125"/>
      <c r="V27" s="125"/>
      <c r="W27" s="125"/>
      <c r="X27" s="125"/>
      <c r="Y27" s="125"/>
      <c r="Z27" s="125"/>
      <c r="AA27" s="125"/>
    </row>
    <row r="28" spans="1:27" s="126" customFormat="1" ht="18" customHeight="1" x14ac:dyDescent="0.3">
      <c r="A28" s="225"/>
      <c r="B28" s="479" t="s">
        <v>427</v>
      </c>
      <c r="C28" s="453"/>
      <c r="D28" s="453"/>
      <c r="E28" s="454"/>
      <c r="F28" s="453"/>
      <c r="G28" s="453"/>
      <c r="H28" s="453"/>
      <c r="I28" s="463"/>
      <c r="J28" s="461">
        <f t="shared" si="6"/>
        <v>-784717.71185813076</v>
      </c>
      <c r="K28" s="480">
        <f>+K399</f>
        <v>-319737.74778999994</v>
      </c>
      <c r="L28" s="123"/>
      <c r="M28" s="235"/>
      <c r="N28" s="235"/>
      <c r="O28" s="235"/>
      <c r="P28" s="235"/>
      <c r="R28" s="125"/>
      <c r="S28" s="125"/>
      <c r="T28" s="125"/>
      <c r="U28" s="125"/>
      <c r="V28" s="125"/>
      <c r="W28" s="125"/>
      <c r="X28" s="125"/>
      <c r="Y28" s="125"/>
      <c r="Z28" s="125"/>
      <c r="AA28" s="125"/>
    </row>
    <row r="29" spans="1:27" s="126" customFormat="1" ht="18" customHeight="1" x14ac:dyDescent="0.3">
      <c r="A29" s="225"/>
      <c r="B29" s="479"/>
      <c r="C29" s="453"/>
      <c r="D29" s="453"/>
      <c r="E29" s="454"/>
      <c r="F29" s="453"/>
      <c r="G29" s="453"/>
      <c r="H29" s="453"/>
      <c r="I29" s="463"/>
      <c r="J29" s="461"/>
      <c r="K29" s="480">
        <f>+K66+K103+K140+K177+K214+K251+K288+K326+K363+K400+K437+K474+K511+K548</f>
        <v>0</v>
      </c>
      <c r="L29" s="123"/>
      <c r="M29" s="235"/>
      <c r="N29" s="235"/>
      <c r="O29" s="235"/>
      <c r="P29" s="235"/>
      <c r="R29" s="125"/>
      <c r="S29" s="125"/>
      <c r="T29" s="125"/>
      <c r="U29" s="125"/>
      <c r="V29" s="125"/>
      <c r="W29" s="125"/>
      <c r="X29" s="125"/>
      <c r="Y29" s="125"/>
      <c r="Z29" s="125"/>
      <c r="AA29" s="125"/>
    </row>
    <row r="30" spans="1:27" s="126" customFormat="1" ht="18" customHeight="1" x14ac:dyDescent="0.3">
      <c r="A30" s="225"/>
      <c r="B30" s="487" t="s">
        <v>428</v>
      </c>
      <c r="C30" s="453"/>
      <c r="D30" s="453"/>
      <c r="E30" s="454"/>
      <c r="F30" s="453"/>
      <c r="G30" s="453"/>
      <c r="H30" s="453"/>
      <c r="I30" s="463"/>
      <c r="J30" s="462"/>
      <c r="K30" s="488"/>
      <c r="L30" s="123"/>
      <c r="M30" s="235"/>
      <c r="N30" s="235"/>
      <c r="O30" s="235"/>
      <c r="P30" s="235"/>
      <c r="R30" s="125"/>
      <c r="S30" s="125"/>
      <c r="T30" s="125"/>
      <c r="U30" s="125"/>
      <c r="V30" s="125"/>
      <c r="W30" s="125"/>
      <c r="X30" s="125"/>
      <c r="Y30" s="125"/>
      <c r="Z30" s="125"/>
      <c r="AA30" s="125"/>
    </row>
    <row r="31" spans="1:27" s="126" customFormat="1" ht="27.6" customHeight="1" x14ac:dyDescent="0.3">
      <c r="A31" s="225"/>
      <c r="B31" s="479" t="s">
        <v>429</v>
      </c>
      <c r="C31" s="453"/>
      <c r="D31" s="453"/>
      <c r="E31" s="454"/>
      <c r="F31" s="453"/>
      <c r="G31" s="453"/>
      <c r="H31" s="453"/>
      <c r="I31" s="463"/>
      <c r="J31" s="461">
        <f t="shared" ref="J31:J37" si="7">+I68+I105+I142+I179+I216+I253+I290+I328+I365+J402+I439+I476+I513+I550</f>
        <v>-23518644.180912267</v>
      </c>
      <c r="K31" s="480">
        <f t="shared" ref="K31:K37" si="8">+K68+K105+K142+K179+K216+K253+K290+K328+K365+K402+K439+K476+K513+K550</f>
        <v>-47099.850473000013</v>
      </c>
      <c r="L31" s="123"/>
      <c r="M31" s="235"/>
      <c r="N31" s="235"/>
      <c r="O31" s="235"/>
      <c r="P31" s="235"/>
      <c r="R31" s="125"/>
      <c r="S31" s="125"/>
      <c r="T31" s="125"/>
      <c r="U31" s="125"/>
      <c r="V31" s="125"/>
      <c r="W31" s="125"/>
      <c r="X31" s="125"/>
      <c r="Y31" s="125"/>
      <c r="Z31" s="125"/>
      <c r="AA31" s="125"/>
    </row>
    <row r="32" spans="1:27" s="126" customFormat="1" ht="29.4" customHeight="1" x14ac:dyDescent="0.3">
      <c r="A32" s="225"/>
      <c r="B32" s="479" t="s">
        <v>430</v>
      </c>
      <c r="C32" s="453"/>
      <c r="D32" s="453"/>
      <c r="E32" s="454"/>
      <c r="F32" s="453"/>
      <c r="G32" s="453"/>
      <c r="H32" s="453"/>
      <c r="I32" s="463"/>
      <c r="J32" s="461">
        <f t="shared" si="7"/>
        <v>0</v>
      </c>
      <c r="K32" s="480">
        <f t="shared" si="8"/>
        <v>0</v>
      </c>
      <c r="L32" s="123"/>
      <c r="M32" s="235"/>
      <c r="N32" s="235"/>
      <c r="O32" s="235"/>
      <c r="P32" s="235"/>
      <c r="R32" s="125"/>
      <c r="S32" s="125"/>
      <c r="T32" s="125"/>
      <c r="U32" s="125"/>
      <c r="V32" s="125"/>
      <c r="W32" s="125"/>
      <c r="X32" s="125"/>
      <c r="Y32" s="125"/>
      <c r="Z32" s="125"/>
      <c r="AA32" s="125"/>
    </row>
    <row r="33" spans="1:27" s="126" customFormat="1" ht="18" customHeight="1" x14ac:dyDescent="0.3">
      <c r="A33" s="225"/>
      <c r="B33" s="487" t="s">
        <v>431</v>
      </c>
      <c r="C33" s="453"/>
      <c r="D33" s="453"/>
      <c r="E33" s="454"/>
      <c r="F33" s="453"/>
      <c r="G33" s="453"/>
      <c r="H33" s="453"/>
      <c r="I33" s="463"/>
      <c r="J33" s="462">
        <f t="shared" si="7"/>
        <v>25049800.197738029</v>
      </c>
      <c r="K33" s="488">
        <f>+K70+K107+K144+K181+K218+K255+K292+K330+K367+K404+K441+K478+K515+K552</f>
        <v>-1374734.6218430002</v>
      </c>
      <c r="L33" s="123"/>
      <c r="M33" s="235"/>
      <c r="N33" s="235"/>
      <c r="O33" s="235"/>
      <c r="P33" s="235"/>
      <c r="R33" s="125"/>
      <c r="S33" s="125"/>
      <c r="T33" s="125"/>
      <c r="U33" s="125"/>
      <c r="V33" s="125"/>
      <c r="W33" s="125"/>
      <c r="X33" s="125"/>
      <c r="Y33" s="125"/>
      <c r="Z33" s="125"/>
      <c r="AA33" s="125"/>
    </row>
    <row r="34" spans="1:27" s="126" customFormat="1" ht="18" customHeight="1" x14ac:dyDescent="0.3">
      <c r="A34" s="225"/>
      <c r="B34" s="479" t="s">
        <v>432</v>
      </c>
      <c r="C34" s="453"/>
      <c r="D34" s="453"/>
      <c r="E34" s="454"/>
      <c r="F34" s="453"/>
      <c r="G34" s="453"/>
      <c r="H34" s="453"/>
      <c r="I34" s="463"/>
      <c r="J34" s="461">
        <f t="shared" si="7"/>
        <v>-380057.41024052544</v>
      </c>
      <c r="K34" s="480">
        <f t="shared" si="8"/>
        <v>0</v>
      </c>
      <c r="L34" s="123"/>
      <c r="M34" s="235"/>
      <c r="N34" s="235"/>
      <c r="O34" s="235"/>
      <c r="P34" s="235"/>
      <c r="R34" s="125"/>
      <c r="S34" s="125"/>
      <c r="T34" s="125"/>
      <c r="U34" s="125"/>
      <c r="V34" s="125"/>
      <c r="W34" s="125"/>
      <c r="X34" s="125"/>
      <c r="Y34" s="125"/>
      <c r="Z34" s="125"/>
      <c r="AA34" s="125"/>
    </row>
    <row r="35" spans="1:27" s="126" customFormat="1" ht="18" customHeight="1" x14ac:dyDescent="0.3">
      <c r="A35" s="225"/>
      <c r="B35" s="490" t="s">
        <v>433</v>
      </c>
      <c r="C35" s="453"/>
      <c r="D35" s="453"/>
      <c r="E35" s="454"/>
      <c r="F35" s="453"/>
      <c r="G35" s="453"/>
      <c r="H35" s="453"/>
      <c r="I35" s="463"/>
      <c r="J35" s="462">
        <f t="shared" si="7"/>
        <v>24669742.787497502</v>
      </c>
      <c r="K35" s="488">
        <f t="shared" si="8"/>
        <v>-1374734.6218430002</v>
      </c>
      <c r="L35" s="123"/>
      <c r="M35" s="235"/>
      <c r="N35" s="235"/>
      <c r="O35" s="235"/>
      <c r="P35" s="235"/>
      <c r="R35" s="125"/>
      <c r="S35" s="125"/>
      <c r="T35" s="125"/>
      <c r="U35" s="125"/>
      <c r="V35" s="125"/>
      <c r="W35" s="125"/>
      <c r="X35" s="125"/>
      <c r="Y35" s="125"/>
      <c r="Z35" s="125"/>
      <c r="AA35" s="125"/>
    </row>
    <row r="36" spans="1:27" s="126" customFormat="1" ht="18" customHeight="1" x14ac:dyDescent="0.3">
      <c r="A36" s="225"/>
      <c r="B36" s="491" t="s">
        <v>434</v>
      </c>
      <c r="C36" s="453"/>
      <c r="D36" s="453"/>
      <c r="E36" s="454"/>
      <c r="F36" s="453"/>
      <c r="G36" s="453"/>
      <c r="H36" s="453"/>
      <c r="I36" s="463"/>
      <c r="J36" s="461">
        <f t="shared" si="7"/>
        <v>-6948187.1199162742</v>
      </c>
      <c r="K36" s="480">
        <f t="shared" si="8"/>
        <v>0</v>
      </c>
      <c r="L36" s="123"/>
      <c r="M36" s="235"/>
      <c r="N36" s="235"/>
      <c r="O36" s="235"/>
      <c r="P36" s="235"/>
      <c r="R36" s="125"/>
      <c r="S36" s="125"/>
      <c r="T36" s="125"/>
      <c r="U36" s="125"/>
      <c r="V36" s="125"/>
      <c r="W36" s="125"/>
      <c r="X36" s="125"/>
      <c r="Y36" s="125"/>
      <c r="Z36" s="125"/>
      <c r="AA36" s="125"/>
    </row>
    <row r="37" spans="1:27" s="126" customFormat="1" ht="18" customHeight="1" thickBot="1" x14ac:dyDescent="0.35">
      <c r="A37" s="225"/>
      <c r="B37" s="492" t="s">
        <v>435</v>
      </c>
      <c r="C37" s="493"/>
      <c r="D37" s="493"/>
      <c r="E37" s="494"/>
      <c r="F37" s="493"/>
      <c r="G37" s="493"/>
      <c r="H37" s="493"/>
      <c r="I37" s="495"/>
      <c r="J37" s="496">
        <f t="shared" si="7"/>
        <v>17879413.927376799</v>
      </c>
      <c r="K37" s="497">
        <f t="shared" si="8"/>
        <v>-1374734.6218430002</v>
      </c>
      <c r="L37" s="123"/>
      <c r="M37" s="235"/>
      <c r="N37" s="235"/>
      <c r="O37" s="235"/>
      <c r="P37" s="235"/>
      <c r="R37" s="125"/>
      <c r="S37" s="125"/>
      <c r="T37" s="125"/>
      <c r="U37" s="125"/>
      <c r="V37" s="125"/>
      <c r="W37" s="125"/>
      <c r="X37" s="125"/>
      <c r="Y37" s="125"/>
      <c r="Z37" s="125"/>
      <c r="AA37" s="125"/>
    </row>
    <row r="38" spans="1:27" s="126" customFormat="1" ht="14.25" customHeight="1" x14ac:dyDescent="0.3">
      <c r="A38" s="225"/>
      <c r="B38" s="236"/>
      <c r="C38" s="127"/>
      <c r="D38" s="127"/>
      <c r="E38" s="127"/>
      <c r="F38" s="127"/>
      <c r="G38" s="127"/>
      <c r="H38" s="127"/>
      <c r="I38" s="127"/>
      <c r="J38" s="123"/>
      <c r="K38" s="127"/>
      <c r="L38" s="972"/>
      <c r="R38" s="125"/>
      <c r="S38" s="125"/>
      <c r="T38" s="125"/>
      <c r="U38" s="125"/>
      <c r="V38" s="125"/>
      <c r="W38" s="125"/>
      <c r="X38" s="125"/>
      <c r="Y38" s="125"/>
      <c r="Z38" s="125"/>
      <c r="AA38" s="125"/>
    </row>
    <row r="39" spans="1:27" s="126" customFormat="1" ht="14.25" customHeight="1" x14ac:dyDescent="0.3">
      <c r="A39" s="225"/>
      <c r="B39" s="236"/>
      <c r="C39" s="127"/>
      <c r="D39" s="127"/>
      <c r="E39" s="127"/>
      <c r="F39" s="127"/>
      <c r="G39" s="127"/>
      <c r="H39" s="127"/>
      <c r="I39" s="127"/>
      <c r="J39" s="123"/>
      <c r="K39" s="127"/>
      <c r="L39" s="972"/>
      <c r="R39" s="125"/>
      <c r="S39" s="125"/>
      <c r="T39" s="125"/>
      <c r="U39" s="125"/>
      <c r="V39" s="125"/>
      <c r="W39" s="125"/>
      <c r="X39" s="125"/>
      <c r="Y39" s="125"/>
      <c r="Z39" s="125"/>
      <c r="AA39" s="125"/>
    </row>
    <row r="40" spans="1:27" s="126" customFormat="1" ht="14.25" customHeight="1" x14ac:dyDescent="0.3">
      <c r="A40" s="225"/>
      <c r="B40" s="879" t="s">
        <v>442</v>
      </c>
      <c r="C40" s="879"/>
      <c r="D40" s="879"/>
      <c r="E40" s="879"/>
      <c r="F40" s="879"/>
      <c r="G40" s="879"/>
      <c r="H40" s="879"/>
      <c r="I40" s="879"/>
      <c r="J40" s="211"/>
      <c r="K40" s="237"/>
      <c r="L40" s="972"/>
      <c r="R40" s="125"/>
      <c r="S40" s="125"/>
      <c r="T40" s="125"/>
      <c r="U40" s="125"/>
      <c r="V40" s="125"/>
      <c r="W40" s="125"/>
      <c r="X40" s="125"/>
      <c r="Y40" s="125"/>
      <c r="Z40" s="125"/>
      <c r="AA40" s="125"/>
    </row>
    <row r="41" spans="1:27" s="126" customFormat="1" ht="14.25" customHeight="1" thickBot="1" x14ac:dyDescent="0.35">
      <c r="A41" s="225"/>
      <c r="B41" s="119"/>
      <c r="C41" s="119"/>
      <c r="D41" s="119"/>
      <c r="E41" s="210"/>
      <c r="F41" s="210"/>
      <c r="G41" s="210"/>
      <c r="H41" s="210"/>
      <c r="I41" s="211"/>
      <c r="J41" s="211"/>
      <c r="K41" s="237"/>
      <c r="L41" s="972"/>
      <c r="R41" s="125"/>
      <c r="S41" s="125"/>
      <c r="T41" s="125"/>
      <c r="U41" s="125"/>
      <c r="V41" s="125"/>
      <c r="W41" s="125"/>
      <c r="X41" s="125"/>
      <c r="Y41" s="125"/>
      <c r="Z41" s="125"/>
      <c r="AA41" s="125"/>
    </row>
    <row r="42" spans="1:27" ht="13.8" thickBot="1" x14ac:dyDescent="0.35">
      <c r="B42" s="212" t="s">
        <v>8</v>
      </c>
      <c r="H42" s="882" t="s">
        <v>218</v>
      </c>
      <c r="I42" s="882"/>
      <c r="J42" s="239"/>
      <c r="R42" s="125"/>
      <c r="S42" s="125"/>
      <c r="T42" s="125"/>
      <c r="U42" s="125"/>
      <c r="V42" s="125"/>
      <c r="W42" s="125"/>
      <c r="X42" s="125"/>
      <c r="Y42" s="125"/>
      <c r="Z42" s="125"/>
      <c r="AA42" s="125"/>
    </row>
    <row r="43" spans="1:27" s="126" customFormat="1" ht="16.95" customHeight="1" thickBot="1" x14ac:dyDescent="0.35">
      <c r="A43" s="226"/>
      <c r="B43" s="914" t="s">
        <v>329</v>
      </c>
      <c r="C43" s="939">
        <v>2023</v>
      </c>
      <c r="D43" s="940"/>
      <c r="E43" s="940"/>
      <c r="F43" s="940"/>
      <c r="G43" s="940"/>
      <c r="H43" s="940"/>
      <c r="I43" s="941"/>
      <c r="J43" s="214"/>
      <c r="K43" s="234"/>
      <c r="L43" s="972"/>
      <c r="R43" s="125"/>
      <c r="S43" s="125"/>
      <c r="T43" s="125"/>
      <c r="U43" s="125"/>
      <c r="V43" s="125"/>
      <c r="W43" s="125"/>
      <c r="X43" s="125"/>
      <c r="Y43" s="125"/>
      <c r="Z43" s="125"/>
      <c r="AA43" s="125"/>
    </row>
    <row r="44" spans="1:27" s="126" customFormat="1" ht="17.399999999999999" customHeight="1" thickBot="1" x14ac:dyDescent="0.35">
      <c r="A44" s="202"/>
      <c r="B44" s="915"/>
      <c r="C44" s="889" t="s">
        <v>101</v>
      </c>
      <c r="D44" s="889" t="s">
        <v>102</v>
      </c>
      <c r="E44" s="943" t="s">
        <v>103</v>
      </c>
      <c r="F44" s="944"/>
      <c r="G44" s="846" t="s">
        <v>104</v>
      </c>
      <c r="H44" s="846" t="s">
        <v>105</v>
      </c>
      <c r="I44" s="945" t="s">
        <v>93</v>
      </c>
      <c r="J44" s="214"/>
      <c r="K44" s="240"/>
      <c r="L44" s="972"/>
      <c r="R44" s="125"/>
      <c r="S44" s="125"/>
      <c r="T44" s="125"/>
      <c r="U44" s="125"/>
      <c r="V44" s="125"/>
      <c r="W44" s="125"/>
      <c r="X44" s="125"/>
      <c r="Y44" s="125"/>
      <c r="Z44" s="125"/>
      <c r="AA44" s="125"/>
    </row>
    <row r="45" spans="1:27" s="126" customFormat="1" ht="20.399999999999999" customHeight="1" thickBot="1" x14ac:dyDescent="0.35">
      <c r="A45" s="202"/>
      <c r="B45" s="915"/>
      <c r="C45" s="895"/>
      <c r="D45" s="942"/>
      <c r="E45" s="252" t="s">
        <v>409</v>
      </c>
      <c r="F45" s="251" t="s">
        <v>180</v>
      </c>
      <c r="G45" s="847"/>
      <c r="H45" s="847"/>
      <c r="I45" s="946"/>
      <c r="J45" s="214"/>
      <c r="K45" s="240"/>
      <c r="L45" s="972"/>
      <c r="R45" s="125"/>
      <c r="S45" s="125"/>
      <c r="T45" s="125"/>
      <c r="U45" s="125"/>
      <c r="V45" s="125"/>
      <c r="W45" s="125"/>
      <c r="X45" s="125"/>
      <c r="Y45" s="125"/>
      <c r="Z45" s="125"/>
      <c r="AA45" s="125"/>
    </row>
    <row r="46" spans="1:27" s="126" customFormat="1" ht="18" customHeight="1" x14ac:dyDescent="0.3">
      <c r="A46" s="225"/>
      <c r="B46" s="474" t="s">
        <v>89</v>
      </c>
      <c r="C46" s="558">
        <v>2807887.1767899995</v>
      </c>
      <c r="D46" s="558">
        <v>343760.66208000004</v>
      </c>
      <c r="E46" s="558"/>
      <c r="F46" s="559">
        <v>7620801.9545500027</v>
      </c>
      <c r="G46" s="558">
        <v>1676536.96997</v>
      </c>
      <c r="H46" s="560">
        <v>924560.83281999989</v>
      </c>
      <c r="I46" s="561">
        <f>SUM(C46:H46)</f>
        <v>13373547.596210001</v>
      </c>
      <c r="J46" s="226"/>
      <c r="K46" s="241"/>
      <c r="L46" s="973"/>
      <c r="M46" s="125"/>
      <c r="R46" s="125"/>
      <c r="S46" s="125"/>
      <c r="T46" s="125"/>
      <c r="U46" s="125"/>
      <c r="V46" s="125"/>
      <c r="W46" s="125"/>
      <c r="X46" s="125"/>
      <c r="Y46" s="125"/>
      <c r="Z46" s="125"/>
      <c r="AA46" s="125"/>
    </row>
    <row r="47" spans="1:27" s="126" customFormat="1" ht="18" customHeight="1" x14ac:dyDescent="0.3">
      <c r="A47" s="225"/>
      <c r="B47" s="510" t="s">
        <v>437</v>
      </c>
      <c r="C47" s="506"/>
      <c r="D47" s="506"/>
      <c r="E47" s="506"/>
      <c r="F47" s="508"/>
      <c r="G47" s="506"/>
      <c r="H47" s="528"/>
      <c r="I47" s="537">
        <f t="shared" ref="I47:I58" si="9">SUM(C47:H47)</f>
        <v>0</v>
      </c>
      <c r="J47" s="226"/>
      <c r="K47" s="241"/>
      <c r="L47" s="973"/>
      <c r="M47" s="125"/>
      <c r="R47" s="125"/>
      <c r="S47" s="125"/>
      <c r="T47" s="125"/>
      <c r="U47" s="125"/>
      <c r="V47" s="125"/>
      <c r="W47" s="125"/>
      <c r="X47" s="125"/>
      <c r="Y47" s="125"/>
      <c r="Z47" s="125"/>
      <c r="AA47" s="125"/>
    </row>
    <row r="48" spans="1:27" s="126" customFormat="1" ht="18" customHeight="1" x14ac:dyDescent="0.25">
      <c r="A48" s="225"/>
      <c r="B48" s="510" t="s">
        <v>412</v>
      </c>
      <c r="C48" s="513">
        <v>-829279.44010000001</v>
      </c>
      <c r="D48" s="513">
        <v>-5547.7285499999998</v>
      </c>
      <c r="E48" s="513"/>
      <c r="F48" s="514">
        <v>-1645276.7826099999</v>
      </c>
      <c r="G48" s="513"/>
      <c r="H48" s="529">
        <v>-99712.060530000002</v>
      </c>
      <c r="I48" s="537">
        <f t="shared" si="9"/>
        <v>-2579816.0117899999</v>
      </c>
      <c r="J48" s="226"/>
      <c r="K48" s="241"/>
      <c r="L48" s="973"/>
      <c r="M48" s="125"/>
      <c r="R48" s="125"/>
      <c r="S48" s="125"/>
      <c r="T48" s="125"/>
      <c r="U48" s="125"/>
      <c r="V48" s="125"/>
      <c r="W48" s="125"/>
      <c r="X48" s="125"/>
      <c r="Y48" s="125"/>
      <c r="Z48" s="125"/>
      <c r="AA48" s="125"/>
    </row>
    <row r="49" spans="1:27" s="126" customFormat="1" ht="18" customHeight="1" x14ac:dyDescent="0.25">
      <c r="A49" s="225"/>
      <c r="B49" s="517" t="s">
        <v>413</v>
      </c>
      <c r="C49" s="518">
        <v>-578691.13140000089</v>
      </c>
      <c r="D49" s="518">
        <v>-29822.675579999996</v>
      </c>
      <c r="E49" s="518">
        <v>0</v>
      </c>
      <c r="F49" s="519">
        <v>-14166.779999999999</v>
      </c>
      <c r="G49" s="518">
        <v>-319438.80051000003</v>
      </c>
      <c r="H49" s="530">
        <v>-340922.25696999993</v>
      </c>
      <c r="I49" s="538">
        <f t="shared" si="9"/>
        <v>-1283041.644460001</v>
      </c>
      <c r="J49" s="226"/>
      <c r="K49" s="234"/>
      <c r="L49" s="973"/>
      <c r="M49" s="125"/>
      <c r="R49" s="125"/>
      <c r="S49" s="125"/>
      <c r="T49" s="125"/>
      <c r="U49" s="125"/>
      <c r="V49" s="125"/>
      <c r="W49" s="125"/>
      <c r="X49" s="125"/>
      <c r="Y49" s="125"/>
      <c r="Z49" s="125"/>
      <c r="AA49" s="125"/>
    </row>
    <row r="50" spans="1:27" s="126" customFormat="1" ht="18" customHeight="1" x14ac:dyDescent="0.25">
      <c r="A50" s="225"/>
      <c r="B50" s="539" t="s">
        <v>414</v>
      </c>
      <c r="C50" s="521">
        <f t="shared" ref="C50:H50" si="10">SUM(C46:C49)</f>
        <v>1399916.6052899985</v>
      </c>
      <c r="D50" s="521">
        <f t="shared" si="10"/>
        <v>308390.25795000006</v>
      </c>
      <c r="E50" s="521"/>
      <c r="F50" s="522">
        <f t="shared" si="10"/>
        <v>5961358.3919400023</v>
      </c>
      <c r="G50" s="521">
        <f t="shared" si="10"/>
        <v>1357098.16946</v>
      </c>
      <c r="H50" s="531">
        <f t="shared" si="10"/>
        <v>483926.51531999995</v>
      </c>
      <c r="I50" s="540">
        <f t="shared" si="9"/>
        <v>9510689.939960001</v>
      </c>
      <c r="J50" s="226"/>
      <c r="K50" s="234"/>
      <c r="L50" s="973"/>
      <c r="M50" s="125"/>
      <c r="R50" s="125"/>
      <c r="S50" s="125"/>
      <c r="T50" s="125"/>
      <c r="U50" s="125"/>
      <c r="V50" s="125"/>
      <c r="W50" s="125"/>
      <c r="X50" s="125"/>
      <c r="Y50" s="125"/>
      <c r="Z50" s="125"/>
      <c r="AA50" s="125"/>
    </row>
    <row r="51" spans="1:27" s="126" customFormat="1" ht="18" customHeight="1" x14ac:dyDescent="0.25">
      <c r="A51" s="225"/>
      <c r="B51" s="523" t="s">
        <v>441</v>
      </c>
      <c r="C51" s="524">
        <v>-47543.600650000073</v>
      </c>
      <c r="D51" s="524">
        <v>6752.3551400000006</v>
      </c>
      <c r="E51" s="524"/>
      <c r="F51" s="525">
        <v>1156564.4602600003</v>
      </c>
      <c r="G51" s="524">
        <v>398457.95615999994</v>
      </c>
      <c r="H51" s="532">
        <v>-3026.5552199999711</v>
      </c>
      <c r="I51" s="541">
        <f t="shared" si="9"/>
        <v>1511204.6156900004</v>
      </c>
      <c r="J51" s="226"/>
      <c r="K51" s="234"/>
      <c r="L51" s="973"/>
      <c r="M51" s="125"/>
      <c r="R51" s="125"/>
      <c r="S51" s="125"/>
      <c r="T51" s="125"/>
      <c r="U51" s="125"/>
      <c r="V51" s="125"/>
      <c r="W51" s="125"/>
      <c r="X51" s="125"/>
      <c r="Y51" s="125"/>
      <c r="Z51" s="125"/>
      <c r="AA51" s="125"/>
    </row>
    <row r="52" spans="1:27" s="126" customFormat="1" ht="18" customHeight="1" x14ac:dyDescent="0.25">
      <c r="A52" s="225"/>
      <c r="B52" s="539" t="s">
        <v>416</v>
      </c>
      <c r="C52" s="521">
        <f t="shared" ref="C52:H52" si="11">SUM(C50:C51)</f>
        <v>1352373.0046399983</v>
      </c>
      <c r="D52" s="521">
        <f t="shared" si="11"/>
        <v>315142.61309000006</v>
      </c>
      <c r="E52" s="521"/>
      <c r="F52" s="522">
        <f t="shared" si="11"/>
        <v>7117922.8522000024</v>
      </c>
      <c r="G52" s="521">
        <f t="shared" si="11"/>
        <v>1755556.1256200001</v>
      </c>
      <c r="H52" s="531">
        <f t="shared" si="11"/>
        <v>480899.96009999997</v>
      </c>
      <c r="I52" s="540">
        <f t="shared" si="9"/>
        <v>11021894.555650001</v>
      </c>
      <c r="J52" s="226"/>
      <c r="K52" s="234"/>
      <c r="L52" s="973"/>
      <c r="M52" s="125"/>
      <c r="R52" s="125"/>
      <c r="S52" s="125"/>
      <c r="T52" s="125"/>
      <c r="U52" s="125"/>
      <c r="V52" s="125"/>
      <c r="W52" s="125"/>
      <c r="X52" s="125"/>
      <c r="Y52" s="125"/>
      <c r="Z52" s="125"/>
      <c r="AA52" s="125"/>
    </row>
    <row r="53" spans="1:27" s="126" customFormat="1" ht="18" customHeight="1" x14ac:dyDescent="0.3">
      <c r="A53" s="225"/>
      <c r="B53" s="520"/>
      <c r="C53" s="526"/>
      <c r="D53" s="526"/>
      <c r="E53" s="526"/>
      <c r="F53" s="527"/>
      <c r="G53" s="526"/>
      <c r="H53" s="533"/>
      <c r="I53" s="542">
        <f t="shared" si="9"/>
        <v>0</v>
      </c>
      <c r="J53" s="226"/>
      <c r="K53" s="234"/>
      <c r="L53" s="972"/>
      <c r="R53" s="125"/>
      <c r="S53" s="125"/>
      <c r="T53" s="125"/>
      <c r="U53" s="125"/>
      <c r="V53" s="125"/>
      <c r="W53" s="125"/>
      <c r="X53" s="125"/>
      <c r="Y53" s="125"/>
      <c r="Z53" s="125"/>
      <c r="AA53" s="125"/>
    </row>
    <row r="54" spans="1:27" s="126" customFormat="1" ht="18" customHeight="1" x14ac:dyDescent="0.3">
      <c r="A54" s="225"/>
      <c r="B54" s="511" t="s">
        <v>417</v>
      </c>
      <c r="C54" s="507"/>
      <c r="D54" s="507"/>
      <c r="E54" s="507"/>
      <c r="F54" s="509"/>
      <c r="G54" s="507"/>
      <c r="H54" s="534"/>
      <c r="I54" s="537">
        <f t="shared" si="9"/>
        <v>0</v>
      </c>
      <c r="J54" s="226"/>
      <c r="K54" s="234"/>
      <c r="L54" s="972"/>
      <c r="R54" s="125"/>
      <c r="S54" s="125"/>
      <c r="T54" s="125"/>
      <c r="U54" s="125"/>
      <c r="V54" s="125"/>
      <c r="W54" s="125"/>
      <c r="X54" s="125"/>
      <c r="Y54" s="125"/>
      <c r="Z54" s="125"/>
      <c r="AA54" s="125"/>
    </row>
    <row r="55" spans="1:27" s="126" customFormat="1" ht="18" customHeight="1" x14ac:dyDescent="0.25">
      <c r="A55" s="225"/>
      <c r="B55" s="510" t="s">
        <v>418</v>
      </c>
      <c r="C55" s="515">
        <v>-934551.18560338044</v>
      </c>
      <c r="D55" s="515">
        <v>-119622.22258566524</v>
      </c>
      <c r="E55" s="515">
        <v>0</v>
      </c>
      <c r="F55" s="516">
        <v>-4866681.1469597733</v>
      </c>
      <c r="G55" s="515">
        <v>-2106938.6957235555</v>
      </c>
      <c r="H55" s="535">
        <v>-462383.33836762526</v>
      </c>
      <c r="I55" s="543">
        <f t="shared" si="9"/>
        <v>-8490176.5892400015</v>
      </c>
      <c r="J55" s="226"/>
      <c r="K55" s="234"/>
      <c r="L55" s="973"/>
      <c r="M55" s="125"/>
      <c r="R55" s="125"/>
      <c r="S55" s="125"/>
      <c r="T55" s="125"/>
      <c r="U55" s="125"/>
      <c r="V55" s="125"/>
      <c r="W55" s="125"/>
      <c r="X55" s="125"/>
      <c r="Y55" s="125"/>
      <c r="Z55" s="125"/>
      <c r="AA55" s="125"/>
    </row>
    <row r="56" spans="1:27" s="126" customFormat="1" ht="18" customHeight="1" x14ac:dyDescent="0.25">
      <c r="A56" s="225"/>
      <c r="B56" s="510" t="s">
        <v>419</v>
      </c>
      <c r="C56" s="515">
        <v>-831841.50512416195</v>
      </c>
      <c r="D56" s="515">
        <v>-106286.01663671849</v>
      </c>
      <c r="E56" s="515"/>
      <c r="F56" s="516">
        <v>-2551579.2858030675</v>
      </c>
      <c r="G56" s="515">
        <v>-448115.53845121496</v>
      </c>
      <c r="H56" s="535">
        <v>-356265.63684483676</v>
      </c>
      <c r="I56" s="543">
        <f t="shared" si="9"/>
        <v>-4294087.9828599999</v>
      </c>
      <c r="J56" s="226"/>
      <c r="K56" s="234"/>
      <c r="L56" s="973"/>
      <c r="M56" s="125"/>
      <c r="R56" s="125"/>
      <c r="S56" s="125"/>
      <c r="T56" s="125"/>
      <c r="U56" s="125"/>
      <c r="V56" s="125"/>
      <c r="W56" s="125"/>
      <c r="X56" s="125"/>
      <c r="Y56" s="125"/>
      <c r="Z56" s="125"/>
      <c r="AA56" s="125"/>
    </row>
    <row r="57" spans="1:27" s="126" customFormat="1" ht="18" customHeight="1" x14ac:dyDescent="0.25">
      <c r="A57" s="225"/>
      <c r="B57" s="517" t="s">
        <v>420</v>
      </c>
      <c r="C57" s="549"/>
      <c r="D57" s="549"/>
      <c r="E57" s="549"/>
      <c r="F57" s="550"/>
      <c r="G57" s="549"/>
      <c r="H57" s="551"/>
      <c r="I57" s="552">
        <f t="shared" si="9"/>
        <v>0</v>
      </c>
      <c r="J57" s="226"/>
      <c r="K57" s="234"/>
      <c r="L57" s="973"/>
      <c r="M57" s="125"/>
      <c r="R57" s="125"/>
      <c r="S57" s="125"/>
      <c r="T57" s="125"/>
      <c r="U57" s="125"/>
      <c r="V57" s="125"/>
      <c r="W57" s="125"/>
      <c r="X57" s="125"/>
      <c r="Y57" s="125"/>
      <c r="Z57" s="125"/>
      <c r="AA57" s="125"/>
    </row>
    <row r="58" spans="1:27" s="122" customFormat="1" ht="18" customHeight="1" x14ac:dyDescent="0.25">
      <c r="A58" s="208"/>
      <c r="B58" s="562" t="s">
        <v>421</v>
      </c>
      <c r="C58" s="608">
        <f t="shared" ref="C58:H58" si="12">SUM(C52:C57)</f>
        <v>-414019.68608754408</v>
      </c>
      <c r="D58" s="608">
        <f t="shared" si="12"/>
        <v>89234.373867616334</v>
      </c>
      <c r="E58" s="608"/>
      <c r="F58" s="609">
        <f t="shared" si="12"/>
        <v>-300337.58056283835</v>
      </c>
      <c r="G58" s="608">
        <f t="shared" si="12"/>
        <v>-799498.10855477047</v>
      </c>
      <c r="H58" s="610">
        <f t="shared" si="12"/>
        <v>-337749.01511246205</v>
      </c>
      <c r="I58" s="611">
        <f t="shared" si="9"/>
        <v>-1762370.0164499986</v>
      </c>
      <c r="J58" s="226"/>
      <c r="K58" s="242"/>
      <c r="L58" s="974"/>
      <c r="M58" s="132"/>
      <c r="R58" s="132"/>
      <c r="S58" s="132"/>
      <c r="T58" s="132"/>
      <c r="U58" s="132"/>
      <c r="V58" s="132"/>
      <c r="W58" s="132"/>
      <c r="X58" s="132"/>
      <c r="Y58" s="132"/>
      <c r="Z58" s="132"/>
      <c r="AA58" s="132"/>
    </row>
    <row r="59" spans="1:27" s="126" customFormat="1" ht="18" customHeight="1" x14ac:dyDescent="0.3">
      <c r="A59" s="225"/>
      <c r="B59" s="553"/>
      <c r="C59" s="455"/>
      <c r="D59" s="457"/>
      <c r="E59" s="457"/>
      <c r="F59" s="457"/>
      <c r="G59" s="457"/>
      <c r="H59" s="459"/>
      <c r="I59" s="544"/>
      <c r="J59" s="226"/>
      <c r="K59" s="234"/>
      <c r="L59" s="972"/>
      <c r="R59" s="125"/>
      <c r="S59" s="125"/>
      <c r="T59" s="125"/>
      <c r="U59" s="125"/>
      <c r="V59" s="125"/>
      <c r="W59" s="125"/>
      <c r="X59" s="125"/>
      <c r="Y59" s="125"/>
      <c r="Z59" s="125"/>
      <c r="AA59" s="125"/>
    </row>
    <row r="60" spans="1:27" s="126" customFormat="1" ht="18" customHeight="1" x14ac:dyDescent="0.3">
      <c r="A60" s="225"/>
      <c r="B60" s="511" t="s">
        <v>422</v>
      </c>
      <c r="C60" s="454"/>
      <c r="D60" s="453"/>
      <c r="E60" s="453"/>
      <c r="F60" s="453"/>
      <c r="G60" s="453"/>
      <c r="H60" s="460"/>
      <c r="I60" s="545">
        <f>SUM(I61:I65)</f>
        <v>4694051.6520000007</v>
      </c>
      <c r="J60" s="226"/>
      <c r="K60" s="234"/>
      <c r="L60" s="972"/>
      <c r="R60" s="125"/>
      <c r="S60" s="125"/>
      <c r="T60" s="125"/>
      <c r="U60" s="125"/>
      <c r="V60" s="125"/>
      <c r="W60" s="125"/>
      <c r="X60" s="125"/>
      <c r="Y60" s="125"/>
      <c r="Z60" s="125"/>
      <c r="AA60" s="125"/>
    </row>
    <row r="61" spans="1:27" s="126" customFormat="1" ht="18" customHeight="1" x14ac:dyDescent="0.3">
      <c r="A61" s="225"/>
      <c r="B61" s="510" t="s">
        <v>423</v>
      </c>
      <c r="C61" s="454"/>
      <c r="D61" s="453"/>
      <c r="E61" s="453"/>
      <c r="F61" s="453"/>
      <c r="G61" s="453"/>
      <c r="H61" s="460"/>
      <c r="I61" s="546">
        <v>567686.72</v>
      </c>
      <c r="J61" s="226"/>
      <c r="K61" s="234"/>
      <c r="L61" s="972"/>
      <c r="R61" s="125"/>
      <c r="S61" s="125"/>
      <c r="T61" s="125"/>
      <c r="U61" s="125"/>
      <c r="V61" s="125"/>
      <c r="W61" s="125"/>
      <c r="X61" s="125"/>
      <c r="Y61" s="125"/>
      <c r="Z61" s="125"/>
      <c r="AA61" s="125"/>
    </row>
    <row r="62" spans="1:27" s="126" customFormat="1" ht="18" customHeight="1" x14ac:dyDescent="0.3">
      <c r="A62" s="225"/>
      <c r="B62" s="510" t="s">
        <v>424</v>
      </c>
      <c r="C62" s="454"/>
      <c r="D62" s="453"/>
      <c r="E62" s="453"/>
      <c r="F62" s="453"/>
      <c r="G62" s="453"/>
      <c r="H62" s="460"/>
      <c r="I62" s="546">
        <v>4268765.0880000005</v>
      </c>
      <c r="J62" s="226"/>
      <c r="K62" s="234"/>
      <c r="L62" s="972"/>
      <c r="R62" s="125"/>
      <c r="S62" s="125"/>
      <c r="T62" s="125"/>
      <c r="U62" s="125"/>
      <c r="V62" s="125"/>
      <c r="W62" s="125"/>
      <c r="X62" s="125"/>
      <c r="Y62" s="125"/>
      <c r="Z62" s="125"/>
      <c r="AA62" s="125"/>
    </row>
    <row r="63" spans="1:27" s="126" customFormat="1" ht="18" customHeight="1" x14ac:dyDescent="0.3">
      <c r="A63" s="225"/>
      <c r="B63" s="510" t="s">
        <v>425</v>
      </c>
      <c r="C63" s="454"/>
      <c r="D63" s="453"/>
      <c r="E63" s="453"/>
      <c r="F63" s="453"/>
      <c r="G63" s="453"/>
      <c r="H63" s="460"/>
      <c r="I63" s="547">
        <v>67917.399999999994</v>
      </c>
      <c r="J63" s="226"/>
      <c r="K63" s="234"/>
      <c r="L63" s="972"/>
      <c r="R63" s="125"/>
      <c r="S63" s="125"/>
      <c r="T63" s="125"/>
      <c r="U63" s="125"/>
      <c r="V63" s="125"/>
      <c r="W63" s="125"/>
      <c r="X63" s="125"/>
      <c r="Y63" s="125"/>
      <c r="Z63" s="125"/>
      <c r="AA63" s="125"/>
    </row>
    <row r="64" spans="1:27" s="126" customFormat="1" ht="18" customHeight="1" x14ac:dyDescent="0.3">
      <c r="A64" s="225"/>
      <c r="B64" s="510" t="s">
        <v>426</v>
      </c>
      <c r="C64" s="454"/>
      <c r="D64" s="453"/>
      <c r="E64" s="453"/>
      <c r="F64" s="453"/>
      <c r="G64" s="453"/>
      <c r="H64" s="460"/>
      <c r="I64" s="547"/>
      <c r="J64" s="226"/>
      <c r="K64" s="234"/>
      <c r="L64" s="972"/>
      <c r="R64" s="125"/>
      <c r="S64" s="125"/>
      <c r="T64" s="125"/>
      <c r="U64" s="125"/>
      <c r="V64" s="125"/>
      <c r="W64" s="125"/>
      <c r="X64" s="125"/>
      <c r="Y64" s="125"/>
      <c r="Z64" s="125"/>
      <c r="AA64" s="125"/>
    </row>
    <row r="65" spans="1:27" s="126" customFormat="1" ht="18" customHeight="1" x14ac:dyDescent="0.3">
      <c r="A65" s="225"/>
      <c r="B65" s="510" t="s">
        <v>427</v>
      </c>
      <c r="C65" s="454"/>
      <c r="D65" s="453"/>
      <c r="E65" s="453"/>
      <c r="F65" s="453"/>
      <c r="G65" s="453"/>
      <c r="H65" s="460"/>
      <c r="I65" s="547">
        <v>-210317.55599999992</v>
      </c>
      <c r="J65" s="226"/>
      <c r="K65" s="234"/>
      <c r="L65" s="972"/>
      <c r="R65" s="125"/>
      <c r="S65" s="125"/>
      <c r="T65" s="125"/>
      <c r="U65" s="125"/>
      <c r="V65" s="125"/>
      <c r="W65" s="125"/>
      <c r="X65" s="125"/>
      <c r="Y65" s="125"/>
      <c r="Z65" s="125"/>
      <c r="AA65" s="125"/>
    </row>
    <row r="66" spans="1:27" s="126" customFormat="1" ht="18" customHeight="1" x14ac:dyDescent="0.3">
      <c r="A66" s="225"/>
      <c r="B66" s="510"/>
      <c r="C66" s="454"/>
      <c r="D66" s="453"/>
      <c r="E66" s="453"/>
      <c r="F66" s="453"/>
      <c r="G66" s="453"/>
      <c r="H66" s="460"/>
      <c r="I66" s="537"/>
      <c r="J66" s="226"/>
      <c r="K66" s="234"/>
      <c r="L66" s="972"/>
      <c r="R66" s="125"/>
      <c r="S66" s="125"/>
      <c r="T66" s="125"/>
      <c r="U66" s="125"/>
      <c r="V66" s="125"/>
      <c r="W66" s="125"/>
      <c r="X66" s="125"/>
      <c r="Y66" s="125"/>
      <c r="Z66" s="125"/>
      <c r="AA66" s="125"/>
    </row>
    <row r="67" spans="1:27" s="126" customFormat="1" ht="18" customHeight="1" x14ac:dyDescent="0.3">
      <c r="A67" s="225"/>
      <c r="B67" s="511" t="s">
        <v>428</v>
      </c>
      <c r="C67" s="454"/>
      <c r="D67" s="453"/>
      <c r="E67" s="453"/>
      <c r="F67" s="453"/>
      <c r="G67" s="453"/>
      <c r="H67" s="460"/>
      <c r="I67" s="546"/>
      <c r="J67" s="226"/>
      <c r="K67" s="234"/>
      <c r="L67" s="972"/>
      <c r="R67" s="125"/>
      <c r="S67" s="125"/>
      <c r="T67" s="125"/>
      <c r="U67" s="125"/>
      <c r="V67" s="125"/>
      <c r="W67" s="125"/>
      <c r="X67" s="125"/>
      <c r="Y67" s="125"/>
      <c r="Z67" s="125"/>
      <c r="AA67" s="125"/>
    </row>
    <row r="68" spans="1:27" s="126" customFormat="1" ht="27" customHeight="1" x14ac:dyDescent="0.3">
      <c r="A68" s="225"/>
      <c r="B68" s="510" t="s">
        <v>429</v>
      </c>
      <c r="C68" s="454"/>
      <c r="D68" s="453"/>
      <c r="E68" s="453"/>
      <c r="F68" s="453"/>
      <c r="G68" s="453"/>
      <c r="H68" s="460"/>
      <c r="I68" s="546">
        <v>-3775816.0198500007</v>
      </c>
      <c r="J68" s="226"/>
      <c r="K68" s="234"/>
      <c r="L68" s="972"/>
      <c r="R68" s="125"/>
      <c r="S68" s="125"/>
      <c r="T68" s="125"/>
      <c r="U68" s="125"/>
      <c r="V68" s="125"/>
      <c r="W68" s="125"/>
      <c r="X68" s="125"/>
      <c r="Y68" s="125"/>
      <c r="Z68" s="125"/>
      <c r="AA68" s="125"/>
    </row>
    <row r="69" spans="1:27" s="126" customFormat="1" ht="18" customHeight="1" x14ac:dyDescent="0.3">
      <c r="A69" s="225"/>
      <c r="B69" s="510" t="s">
        <v>430</v>
      </c>
      <c r="C69" s="454"/>
      <c r="D69" s="453"/>
      <c r="E69" s="453"/>
      <c r="F69" s="453"/>
      <c r="G69" s="453"/>
      <c r="H69" s="460"/>
      <c r="I69" s="537"/>
      <c r="J69" s="226"/>
      <c r="K69" s="234"/>
      <c r="L69" s="972"/>
      <c r="R69" s="125"/>
      <c r="S69" s="125"/>
      <c r="T69" s="125"/>
      <c r="U69" s="125"/>
      <c r="V69" s="125"/>
      <c r="W69" s="125"/>
      <c r="X69" s="125"/>
      <c r="Y69" s="125"/>
      <c r="Z69" s="125"/>
      <c r="AA69" s="125"/>
    </row>
    <row r="70" spans="1:27" s="126" customFormat="1" ht="18" customHeight="1" x14ac:dyDescent="0.3">
      <c r="A70" s="225"/>
      <c r="B70" s="511" t="s">
        <v>431</v>
      </c>
      <c r="C70" s="454"/>
      <c r="D70" s="453"/>
      <c r="E70" s="453"/>
      <c r="F70" s="453"/>
      <c r="G70" s="453"/>
      <c r="H70" s="460"/>
      <c r="I70" s="545">
        <v>-844134.38429999864</v>
      </c>
      <c r="J70" s="226"/>
      <c r="K70" s="234"/>
      <c r="L70" s="972"/>
      <c r="R70" s="125"/>
      <c r="S70" s="125"/>
      <c r="T70" s="125"/>
      <c r="U70" s="125"/>
      <c r="V70" s="125"/>
      <c r="W70" s="125"/>
      <c r="X70" s="125"/>
      <c r="Y70" s="125"/>
      <c r="Z70" s="125"/>
      <c r="AA70" s="125"/>
    </row>
    <row r="71" spans="1:27" s="126" customFormat="1" ht="18" customHeight="1" x14ac:dyDescent="0.3">
      <c r="A71" s="225"/>
      <c r="B71" s="510" t="s">
        <v>432</v>
      </c>
      <c r="C71" s="454"/>
      <c r="D71" s="453"/>
      <c r="E71" s="453"/>
      <c r="F71" s="453"/>
      <c r="G71" s="453"/>
      <c r="H71" s="460"/>
      <c r="I71" s="537">
        <v>0</v>
      </c>
      <c r="J71" s="226"/>
      <c r="K71" s="234"/>
      <c r="L71" s="972"/>
      <c r="R71" s="125"/>
      <c r="S71" s="125"/>
      <c r="T71" s="125"/>
      <c r="U71" s="125"/>
      <c r="V71" s="125"/>
      <c r="W71" s="125"/>
      <c r="X71" s="125"/>
      <c r="Y71" s="125"/>
      <c r="Z71" s="125"/>
      <c r="AA71" s="125"/>
    </row>
    <row r="72" spans="1:27" s="126" customFormat="1" ht="18" customHeight="1" x14ac:dyDescent="0.3">
      <c r="A72" s="225"/>
      <c r="B72" s="511" t="s">
        <v>433</v>
      </c>
      <c r="C72" s="454"/>
      <c r="D72" s="453"/>
      <c r="E72" s="453"/>
      <c r="F72" s="453"/>
      <c r="G72" s="453"/>
      <c r="H72" s="460"/>
      <c r="I72" s="545">
        <f>SUM(I70:I71)</f>
        <v>-844134.38429999864</v>
      </c>
      <c r="J72" s="226"/>
      <c r="K72" s="234"/>
      <c r="L72" s="972"/>
      <c r="R72" s="125"/>
      <c r="S72" s="125"/>
      <c r="T72" s="125"/>
      <c r="U72" s="125"/>
      <c r="V72" s="125"/>
      <c r="W72" s="125"/>
      <c r="X72" s="125"/>
      <c r="Y72" s="125"/>
      <c r="Z72" s="125"/>
      <c r="AA72" s="125"/>
    </row>
    <row r="73" spans="1:27" s="126" customFormat="1" ht="18" customHeight="1" x14ac:dyDescent="0.3">
      <c r="A73" s="225"/>
      <c r="B73" s="510" t="s">
        <v>434</v>
      </c>
      <c r="C73" s="454"/>
      <c r="D73" s="453"/>
      <c r="E73" s="453"/>
      <c r="F73" s="453"/>
      <c r="G73" s="453"/>
      <c r="H73" s="460"/>
      <c r="I73" s="546">
        <v>-81613.752999999997</v>
      </c>
      <c r="J73" s="226"/>
      <c r="K73" s="234"/>
      <c r="L73" s="972"/>
      <c r="R73" s="125"/>
      <c r="S73" s="125"/>
      <c r="T73" s="125"/>
      <c r="U73" s="125"/>
      <c r="V73" s="125"/>
      <c r="W73" s="125"/>
      <c r="X73" s="125"/>
      <c r="Y73" s="125"/>
      <c r="Z73" s="125"/>
      <c r="AA73" s="125"/>
    </row>
    <row r="74" spans="1:27" s="126" customFormat="1" ht="18" customHeight="1" thickBot="1" x14ac:dyDescent="0.35">
      <c r="A74" s="225"/>
      <c r="B74" s="512" t="s">
        <v>435</v>
      </c>
      <c r="C74" s="494"/>
      <c r="D74" s="493"/>
      <c r="E74" s="493"/>
      <c r="F74" s="493"/>
      <c r="G74" s="493"/>
      <c r="H74" s="536"/>
      <c r="I74" s="548">
        <v>-925748.13729999866</v>
      </c>
      <c r="J74" s="226"/>
      <c r="K74" s="234"/>
      <c r="L74" s="972"/>
      <c r="R74" s="125"/>
      <c r="S74" s="125"/>
      <c r="T74" s="125"/>
      <c r="U74" s="125"/>
      <c r="V74" s="125"/>
      <c r="W74" s="125"/>
      <c r="X74" s="125"/>
      <c r="Y74" s="125"/>
      <c r="Z74" s="125"/>
      <c r="AA74" s="125"/>
    </row>
    <row r="75" spans="1:27" s="126" customFormat="1" ht="14.25" customHeight="1" x14ac:dyDescent="0.3">
      <c r="A75" s="225"/>
      <c r="B75" s="209"/>
      <c r="C75" s="204"/>
      <c r="D75" s="204"/>
      <c r="E75" s="204"/>
      <c r="F75" s="204"/>
      <c r="G75" s="204"/>
      <c r="H75" s="204"/>
      <c r="I75" s="226"/>
      <c r="J75" s="226"/>
      <c r="K75" s="234"/>
      <c r="L75" s="972"/>
      <c r="R75" s="125"/>
      <c r="S75" s="125"/>
      <c r="T75" s="125"/>
      <c r="U75" s="125"/>
      <c r="V75" s="125"/>
      <c r="W75" s="125"/>
      <c r="X75" s="125"/>
      <c r="Y75" s="125"/>
      <c r="Z75" s="125"/>
      <c r="AA75" s="125"/>
    </row>
    <row r="76" spans="1:27" s="126" customFormat="1" ht="14.25" customHeight="1" x14ac:dyDescent="0.3">
      <c r="A76" s="225"/>
      <c r="B76" s="209"/>
      <c r="C76" s="226"/>
      <c r="D76" s="226"/>
      <c r="E76" s="226"/>
      <c r="F76" s="226"/>
      <c r="G76" s="226"/>
      <c r="H76" s="226"/>
      <c r="I76" s="226"/>
      <c r="J76" s="226"/>
      <c r="K76" s="234"/>
      <c r="L76" s="972"/>
      <c r="R76" s="125"/>
      <c r="S76" s="125"/>
      <c r="T76" s="125"/>
      <c r="U76" s="125"/>
      <c r="V76" s="125"/>
      <c r="W76" s="125"/>
      <c r="X76" s="125"/>
      <c r="Y76" s="125"/>
      <c r="Z76" s="125"/>
      <c r="AA76" s="125"/>
    </row>
    <row r="77" spans="1:27" s="126" customFormat="1" ht="14.25" customHeight="1" x14ac:dyDescent="0.3">
      <c r="A77" s="225"/>
      <c r="B77" s="122"/>
      <c r="C77" s="127"/>
      <c r="D77" s="127"/>
      <c r="E77" s="226"/>
      <c r="F77" s="226"/>
      <c r="G77" s="226"/>
      <c r="H77" s="226"/>
      <c r="I77" s="226"/>
      <c r="J77" s="226"/>
      <c r="K77" s="234"/>
      <c r="L77" s="972"/>
      <c r="R77" s="125"/>
      <c r="S77" s="125"/>
      <c r="T77" s="125"/>
      <c r="U77" s="125"/>
      <c r="V77" s="125"/>
      <c r="W77" s="125"/>
      <c r="X77" s="125"/>
      <c r="Y77" s="125"/>
      <c r="Z77" s="125"/>
      <c r="AA77" s="125"/>
    </row>
    <row r="78" spans="1:27" s="126" customFormat="1" ht="14.25" customHeight="1" thickBot="1" x14ac:dyDescent="0.35">
      <c r="A78" s="225"/>
      <c r="B78" s="119"/>
      <c r="C78" s="193"/>
      <c r="D78" s="193"/>
      <c r="E78" s="226"/>
      <c r="F78" s="226"/>
      <c r="G78" s="226"/>
      <c r="H78" s="226"/>
      <c r="I78" s="226"/>
      <c r="J78" s="226"/>
      <c r="K78" s="234"/>
      <c r="L78" s="972"/>
      <c r="R78" s="125"/>
      <c r="S78" s="125"/>
      <c r="T78" s="125"/>
      <c r="U78" s="125"/>
      <c r="V78" s="125"/>
      <c r="W78" s="125"/>
      <c r="X78" s="125"/>
      <c r="Y78" s="125"/>
      <c r="Z78" s="125"/>
      <c r="AA78" s="125"/>
    </row>
    <row r="79" spans="1:27" ht="14.25" customHeight="1" thickBot="1" x14ac:dyDescent="0.35">
      <c r="A79" s="148"/>
      <c r="B79" s="212" t="s">
        <v>10</v>
      </c>
      <c r="C79" s="143"/>
      <c r="D79" s="143"/>
      <c r="E79" s="143"/>
      <c r="F79" s="143"/>
      <c r="G79" s="243"/>
      <c r="H79" s="966" t="s">
        <v>218</v>
      </c>
      <c r="I79" s="966"/>
      <c r="J79" s="148"/>
      <c r="K79" s="244"/>
      <c r="R79" s="125"/>
      <c r="S79" s="125"/>
      <c r="T79" s="125"/>
      <c r="U79" s="125"/>
      <c r="V79" s="125"/>
      <c r="W79" s="125"/>
      <c r="X79" s="125"/>
      <c r="Y79" s="125"/>
      <c r="Z79" s="125"/>
      <c r="AA79" s="125"/>
    </row>
    <row r="80" spans="1:27" s="126" customFormat="1" ht="18.600000000000001" customHeight="1" thickBot="1" x14ac:dyDescent="0.35">
      <c r="A80" s="226"/>
      <c r="B80" s="914" t="s">
        <v>329</v>
      </c>
      <c r="C80" s="939">
        <v>2023</v>
      </c>
      <c r="D80" s="940"/>
      <c r="E80" s="940"/>
      <c r="F80" s="940"/>
      <c r="G80" s="940"/>
      <c r="H80" s="940"/>
      <c r="I80" s="941"/>
      <c r="J80" s="148"/>
      <c r="K80" s="234"/>
      <c r="L80" s="972"/>
      <c r="R80" s="125"/>
      <c r="S80" s="125"/>
      <c r="T80" s="125"/>
      <c r="U80" s="125"/>
      <c r="V80" s="125"/>
      <c r="W80" s="125"/>
      <c r="X80" s="125"/>
      <c r="Y80" s="125"/>
      <c r="Z80" s="125"/>
      <c r="AA80" s="125"/>
    </row>
    <row r="81" spans="1:27" s="126" customFormat="1" ht="15" customHeight="1" thickBot="1" x14ac:dyDescent="0.35">
      <c r="A81" s="202"/>
      <c r="B81" s="915"/>
      <c r="C81" s="889" t="s">
        <v>101</v>
      </c>
      <c r="D81" s="889" t="s">
        <v>102</v>
      </c>
      <c r="E81" s="943" t="s">
        <v>103</v>
      </c>
      <c r="F81" s="944"/>
      <c r="G81" s="846" t="s">
        <v>104</v>
      </c>
      <c r="H81" s="846" t="s">
        <v>105</v>
      </c>
      <c r="I81" s="945" t="s">
        <v>93</v>
      </c>
      <c r="J81" s="226"/>
      <c r="K81" s="967"/>
      <c r="L81" s="972"/>
      <c r="R81" s="125"/>
      <c r="S81" s="125"/>
      <c r="T81" s="125"/>
      <c r="U81" s="125"/>
      <c r="V81" s="125"/>
      <c r="W81" s="125"/>
      <c r="X81" s="125"/>
      <c r="Y81" s="125"/>
      <c r="Z81" s="125"/>
      <c r="AA81" s="125"/>
    </row>
    <row r="82" spans="1:27" s="126" customFormat="1" ht="18" customHeight="1" thickBot="1" x14ac:dyDescent="0.35">
      <c r="A82" s="202"/>
      <c r="B82" s="915"/>
      <c r="C82" s="895"/>
      <c r="D82" s="942"/>
      <c r="E82" s="252" t="s">
        <v>409</v>
      </c>
      <c r="F82" s="251" t="s">
        <v>180</v>
      </c>
      <c r="G82" s="847"/>
      <c r="H82" s="847"/>
      <c r="I82" s="946"/>
      <c r="J82" s="226"/>
      <c r="K82" s="967"/>
      <c r="L82" s="972"/>
      <c r="R82" s="125"/>
      <c r="S82" s="125"/>
      <c r="T82" s="125"/>
      <c r="U82" s="125"/>
      <c r="V82" s="125"/>
      <c r="W82" s="125"/>
      <c r="X82" s="125"/>
      <c r="Y82" s="125"/>
      <c r="Z82" s="125"/>
      <c r="AA82" s="125"/>
    </row>
    <row r="83" spans="1:27" s="126" customFormat="1" ht="18" customHeight="1" x14ac:dyDescent="0.3">
      <c r="A83" s="225"/>
      <c r="B83" s="474" t="s">
        <v>89</v>
      </c>
      <c r="C83" s="558">
        <v>455810.94775989919</v>
      </c>
      <c r="D83" s="558">
        <v>626986.08690110722</v>
      </c>
      <c r="E83" s="558">
        <v>73755.480659989989</v>
      </c>
      <c r="F83" s="559">
        <v>2062968.7309000068</v>
      </c>
      <c r="G83" s="558">
        <v>750353.50268001994</v>
      </c>
      <c r="H83" s="560">
        <v>328183.2279255999</v>
      </c>
      <c r="I83" s="561">
        <f>SUM(C83:H83)</f>
        <v>4298057.9768266231</v>
      </c>
      <c r="J83" s="226"/>
      <c r="K83" s="241"/>
      <c r="L83" s="973"/>
      <c r="M83" s="125"/>
      <c r="R83" s="125"/>
      <c r="S83" s="125"/>
      <c r="T83" s="125"/>
      <c r="U83" s="125"/>
      <c r="V83" s="125"/>
      <c r="W83" s="125"/>
      <c r="X83" s="125"/>
      <c r="Y83" s="125"/>
      <c r="Z83" s="125"/>
      <c r="AA83" s="125"/>
    </row>
    <row r="84" spans="1:27" s="126" customFormat="1" ht="18" customHeight="1" x14ac:dyDescent="0.3">
      <c r="A84" s="225"/>
      <c r="B84" s="510" t="s">
        <v>411</v>
      </c>
      <c r="C84" s="506">
        <v>-51102.192340000001</v>
      </c>
      <c r="D84" s="506">
        <v>-14510.39076</v>
      </c>
      <c r="E84" s="506"/>
      <c r="F84" s="508">
        <v>-15849.417520000001</v>
      </c>
      <c r="G84" s="506"/>
      <c r="H84" s="528">
        <v>-52781.94771</v>
      </c>
      <c r="I84" s="537">
        <f>SUM(C84:H84)</f>
        <v>-134243.94833000001</v>
      </c>
      <c r="J84" s="226"/>
      <c r="K84" s="241"/>
      <c r="L84" s="973"/>
      <c r="M84" s="125"/>
      <c r="R84" s="125"/>
      <c r="S84" s="125"/>
      <c r="T84" s="125"/>
      <c r="U84" s="125"/>
      <c r="V84" s="125"/>
      <c r="W84" s="125"/>
      <c r="X84" s="125"/>
      <c r="Y84" s="125"/>
      <c r="Z84" s="125"/>
      <c r="AA84" s="125"/>
    </row>
    <row r="85" spans="1:27" s="126" customFormat="1" ht="18" customHeight="1" x14ac:dyDescent="0.25">
      <c r="A85" s="225"/>
      <c r="B85" s="510" t="s">
        <v>436</v>
      </c>
      <c r="C85" s="513">
        <v>-136965.17027999999</v>
      </c>
      <c r="D85" s="513">
        <v>-7232.00838999999</v>
      </c>
      <c r="E85" s="513"/>
      <c r="F85" s="514">
        <v>-330612.519239999</v>
      </c>
      <c r="G85" s="513"/>
      <c r="H85" s="529">
        <v>-345304.78275999898</v>
      </c>
      <c r="I85" s="537">
        <f t="shared" ref="I85:I94" si="13">SUM(C85:H85)</f>
        <v>-820114.48066999798</v>
      </c>
      <c r="J85" s="226"/>
      <c r="K85" s="241"/>
      <c r="L85" s="973"/>
      <c r="M85" s="125"/>
      <c r="R85" s="125"/>
      <c r="S85" s="125"/>
      <c r="T85" s="125"/>
      <c r="U85" s="125"/>
      <c r="V85" s="125"/>
      <c r="W85" s="125"/>
      <c r="X85" s="125"/>
      <c r="Y85" s="125"/>
      <c r="Z85" s="125"/>
      <c r="AA85" s="125"/>
    </row>
    <row r="86" spans="1:27" s="126" customFormat="1" ht="18" customHeight="1" x14ac:dyDescent="0.25">
      <c r="A86" s="225"/>
      <c r="B86" s="517" t="s">
        <v>413</v>
      </c>
      <c r="C86" s="518">
        <v>-237371.353873621</v>
      </c>
      <c r="D86" s="518">
        <v>-527891.31019810797</v>
      </c>
      <c r="E86" s="518"/>
      <c r="F86" s="519">
        <v>226208.196239999</v>
      </c>
      <c r="G86" s="518"/>
      <c r="H86" s="530">
        <v>140109.32510172701</v>
      </c>
      <c r="I86" s="538">
        <f t="shared" si="13"/>
        <v>-398945.14273000287</v>
      </c>
      <c r="J86" s="226"/>
      <c r="K86" s="241"/>
      <c r="L86" s="973"/>
      <c r="M86" s="125"/>
      <c r="R86" s="125"/>
      <c r="S86" s="125"/>
      <c r="T86" s="125"/>
      <c r="U86" s="125"/>
      <c r="V86" s="125"/>
      <c r="W86" s="125"/>
      <c r="X86" s="125"/>
      <c r="Y86" s="125"/>
      <c r="Z86" s="125"/>
      <c r="AA86" s="125"/>
    </row>
    <row r="87" spans="1:27" s="126" customFormat="1" ht="18" customHeight="1" x14ac:dyDescent="0.25">
      <c r="A87" s="225"/>
      <c r="B87" s="539" t="s">
        <v>414</v>
      </c>
      <c r="C87" s="521">
        <f t="shared" ref="C87:H87" si="14">SUM(C83:C86)</f>
        <v>30372.231266278162</v>
      </c>
      <c r="D87" s="521">
        <f t="shared" si="14"/>
        <v>77352.3775529993</v>
      </c>
      <c r="E87" s="521">
        <f t="shared" si="14"/>
        <v>73755.480659989989</v>
      </c>
      <c r="F87" s="522">
        <f t="shared" si="14"/>
        <v>1942714.9903800068</v>
      </c>
      <c r="G87" s="521">
        <f t="shared" si="14"/>
        <v>750353.50268001994</v>
      </c>
      <c r="H87" s="531">
        <f t="shared" si="14"/>
        <v>70205.822557327949</v>
      </c>
      <c r="I87" s="540">
        <f t="shared" si="13"/>
        <v>2944754.4050966222</v>
      </c>
      <c r="J87" s="226"/>
      <c r="K87" s="241"/>
      <c r="L87" s="973"/>
      <c r="M87" s="125"/>
      <c r="R87" s="125"/>
      <c r="S87" s="125"/>
      <c r="T87" s="125"/>
      <c r="U87" s="125"/>
      <c r="V87" s="125"/>
      <c r="W87" s="125"/>
      <c r="X87" s="125"/>
      <c r="Y87" s="125"/>
      <c r="Z87" s="125"/>
      <c r="AA87" s="125"/>
    </row>
    <row r="88" spans="1:27" s="126" customFormat="1" ht="18" customHeight="1" x14ac:dyDescent="0.25">
      <c r="A88" s="225"/>
      <c r="B88" s="523" t="s">
        <v>441</v>
      </c>
      <c r="C88" s="524">
        <v>-9627.2392435763813</v>
      </c>
      <c r="D88" s="524">
        <v>-15136.111730021596</v>
      </c>
      <c r="E88" s="524">
        <v>0</v>
      </c>
      <c r="F88" s="525">
        <v>-264910.16078044788</v>
      </c>
      <c r="G88" s="524">
        <v>-39292.791707459837</v>
      </c>
      <c r="H88" s="532">
        <v>2591.9011037453647</v>
      </c>
      <c r="I88" s="541">
        <f t="shared" si="13"/>
        <v>-326374.40235776029</v>
      </c>
      <c r="J88" s="226"/>
      <c r="K88" s="241"/>
      <c r="L88" s="973"/>
      <c r="M88" s="125"/>
      <c r="R88" s="125"/>
      <c r="S88" s="125"/>
      <c r="T88" s="125"/>
      <c r="U88" s="125"/>
      <c r="V88" s="125"/>
      <c r="W88" s="125"/>
      <c r="X88" s="125"/>
      <c r="Y88" s="125"/>
      <c r="Z88" s="125"/>
      <c r="AA88" s="125"/>
    </row>
    <row r="89" spans="1:27" s="126" customFormat="1" ht="18" customHeight="1" x14ac:dyDescent="0.25">
      <c r="A89" s="225"/>
      <c r="B89" s="539" t="s">
        <v>416</v>
      </c>
      <c r="C89" s="521">
        <f t="shared" ref="C89:H89" si="15">SUM(C87:C88)</f>
        <v>20744.992022701779</v>
      </c>
      <c r="D89" s="521">
        <f t="shared" si="15"/>
        <v>62216.265822977701</v>
      </c>
      <c r="E89" s="521">
        <f t="shared" si="15"/>
        <v>73755.480659989989</v>
      </c>
      <c r="F89" s="522">
        <f t="shared" si="15"/>
        <v>1677804.8295995588</v>
      </c>
      <c r="G89" s="521">
        <f t="shared" si="15"/>
        <v>711060.7109725601</v>
      </c>
      <c r="H89" s="531">
        <f t="shared" si="15"/>
        <v>72797.723661073309</v>
      </c>
      <c r="I89" s="540">
        <f>SUM(C89:H89)</f>
        <v>2618380.0027388618</v>
      </c>
      <c r="J89" s="226"/>
      <c r="K89" s="241"/>
      <c r="L89" s="973"/>
      <c r="M89" s="125"/>
      <c r="R89" s="125"/>
      <c r="S89" s="125"/>
      <c r="T89" s="125"/>
      <c r="U89" s="125"/>
      <c r="V89" s="125"/>
      <c r="W89" s="125"/>
      <c r="X89" s="125"/>
      <c r="Y89" s="125"/>
      <c r="Z89" s="125"/>
      <c r="AA89" s="125"/>
    </row>
    <row r="90" spans="1:27" s="126" customFormat="1" ht="18" customHeight="1" x14ac:dyDescent="0.3">
      <c r="A90" s="225"/>
      <c r="B90" s="520"/>
      <c r="C90" s="526"/>
      <c r="D90" s="526"/>
      <c r="E90" s="526"/>
      <c r="F90" s="527"/>
      <c r="G90" s="526"/>
      <c r="H90" s="533"/>
      <c r="I90" s="542">
        <f t="shared" si="13"/>
        <v>0</v>
      </c>
      <c r="J90" s="226"/>
      <c r="K90" s="241"/>
      <c r="L90" s="972"/>
      <c r="R90" s="125"/>
      <c r="S90" s="125"/>
      <c r="T90" s="125"/>
      <c r="U90" s="125"/>
      <c r="V90" s="125"/>
      <c r="W90" s="125"/>
      <c r="X90" s="125"/>
      <c r="Y90" s="125"/>
      <c r="Z90" s="125"/>
      <c r="AA90" s="125"/>
    </row>
    <row r="91" spans="1:27" s="126" customFormat="1" ht="18" customHeight="1" x14ac:dyDescent="0.3">
      <c r="A91" s="225"/>
      <c r="B91" s="511" t="s">
        <v>417</v>
      </c>
      <c r="C91" s="507"/>
      <c r="D91" s="507"/>
      <c r="E91" s="507"/>
      <c r="F91" s="509"/>
      <c r="G91" s="507"/>
      <c r="H91" s="534"/>
      <c r="I91" s="537">
        <f t="shared" si="13"/>
        <v>0</v>
      </c>
      <c r="J91" s="226"/>
      <c r="K91" s="241"/>
      <c r="L91" s="972"/>
      <c r="R91" s="125"/>
      <c r="S91" s="125"/>
      <c r="T91" s="125"/>
      <c r="U91" s="125"/>
      <c r="V91" s="125"/>
      <c r="W91" s="125"/>
      <c r="X91" s="125"/>
      <c r="Y91" s="125"/>
      <c r="Z91" s="125"/>
      <c r="AA91" s="125"/>
    </row>
    <row r="92" spans="1:27" s="126" customFormat="1" ht="18" customHeight="1" x14ac:dyDescent="0.25">
      <c r="A92" s="225"/>
      <c r="B92" s="510" t="s">
        <v>418</v>
      </c>
      <c r="C92" s="515">
        <v>-32155.497548006388</v>
      </c>
      <c r="D92" s="515">
        <v>-15057.403234997057</v>
      </c>
      <c r="E92" s="515">
        <v>-7741.1339999999991</v>
      </c>
      <c r="F92" s="516">
        <v>-1272787.0368400007</v>
      </c>
      <c r="G92" s="515">
        <v>-578274.15419999696</v>
      </c>
      <c r="H92" s="535">
        <v>-78972.209367135481</v>
      </c>
      <c r="I92" s="543">
        <f>SUM(C92:H92)</f>
        <v>-1984987.4351901365</v>
      </c>
      <c r="J92" s="226"/>
      <c r="K92" s="241"/>
      <c r="L92" s="973"/>
      <c r="M92" s="125"/>
      <c r="R92" s="125"/>
      <c r="S92" s="125"/>
      <c r="T92" s="125"/>
      <c r="U92" s="125"/>
      <c r="V92" s="125"/>
      <c r="W92" s="125"/>
      <c r="X92" s="125"/>
      <c r="Y92" s="125"/>
      <c r="Z92" s="125"/>
      <c r="AA92" s="125"/>
    </row>
    <row r="93" spans="1:27" s="126" customFormat="1" ht="18" customHeight="1" x14ac:dyDescent="0.25">
      <c r="A93" s="225"/>
      <c r="B93" s="510" t="s">
        <v>419</v>
      </c>
      <c r="C93" s="515">
        <v>-18095.226976493053</v>
      </c>
      <c r="D93" s="515">
        <v>-24890.704379384526</v>
      </c>
      <c r="E93" s="515">
        <v>-3874.9745208850973</v>
      </c>
      <c r="F93" s="516">
        <v>-80950.742067193962</v>
      </c>
      <c r="G93" s="515">
        <v>-29788.264214210441</v>
      </c>
      <c r="H93" s="535">
        <v>-13028.537441623816</v>
      </c>
      <c r="I93" s="543">
        <f t="shared" si="13"/>
        <v>-170628.44959979088</v>
      </c>
      <c r="J93" s="226"/>
      <c r="K93" s="241"/>
      <c r="L93" s="973"/>
      <c r="M93" s="125"/>
      <c r="R93" s="125"/>
      <c r="S93" s="125"/>
      <c r="T93" s="125"/>
      <c r="U93" s="125"/>
      <c r="V93" s="125"/>
      <c r="W93" s="125"/>
      <c r="X93" s="125"/>
      <c r="Y93" s="125"/>
      <c r="Z93" s="125"/>
      <c r="AA93" s="125"/>
    </row>
    <row r="94" spans="1:27" s="126" customFormat="1" ht="18" customHeight="1" x14ac:dyDescent="0.25">
      <c r="A94" s="225"/>
      <c r="B94" s="517" t="s">
        <v>420</v>
      </c>
      <c r="C94" s="549"/>
      <c r="D94" s="549"/>
      <c r="E94" s="549"/>
      <c r="F94" s="550"/>
      <c r="G94" s="549"/>
      <c r="H94" s="551"/>
      <c r="I94" s="552">
        <f t="shared" si="13"/>
        <v>0</v>
      </c>
      <c r="J94" s="226"/>
      <c r="K94" s="241"/>
      <c r="L94" s="973"/>
      <c r="M94" s="125"/>
      <c r="R94" s="125"/>
      <c r="S94" s="125"/>
      <c r="T94" s="125"/>
      <c r="U94" s="125"/>
      <c r="V94" s="125"/>
      <c r="W94" s="125"/>
      <c r="X94" s="125"/>
      <c r="Y94" s="125"/>
      <c r="Z94" s="125"/>
      <c r="AA94" s="125"/>
    </row>
    <row r="95" spans="1:27" s="126" customFormat="1" ht="18" customHeight="1" x14ac:dyDescent="0.25">
      <c r="A95" s="225"/>
      <c r="B95" s="562" t="s">
        <v>421</v>
      </c>
      <c r="C95" s="554">
        <f t="shared" ref="C95:H95" si="16">SUM(C89:C94)</f>
        <v>-29505.732501797662</v>
      </c>
      <c r="D95" s="554">
        <f t="shared" si="16"/>
        <v>22268.158208596116</v>
      </c>
      <c r="E95" s="554">
        <f t="shared" si="16"/>
        <v>62139.372139104889</v>
      </c>
      <c r="F95" s="555">
        <f t="shared" si="16"/>
        <v>324067.05069236422</v>
      </c>
      <c r="G95" s="554">
        <f t="shared" si="16"/>
        <v>102998.2925583527</v>
      </c>
      <c r="H95" s="556">
        <f t="shared" si="16"/>
        <v>-19203.023147685988</v>
      </c>
      <c r="I95" s="563">
        <f>SUM(C95:H95)</f>
        <v>462764.11794893426</v>
      </c>
      <c r="J95" s="226"/>
      <c r="K95" s="241"/>
      <c r="L95" s="973"/>
      <c r="M95" s="125"/>
      <c r="R95" s="125"/>
      <c r="S95" s="125"/>
      <c r="T95" s="125"/>
      <c r="U95" s="125"/>
      <c r="V95" s="125"/>
      <c r="W95" s="125"/>
      <c r="X95" s="125"/>
      <c r="Y95" s="125"/>
      <c r="Z95" s="125"/>
      <c r="AA95" s="125"/>
    </row>
    <row r="96" spans="1:27" s="126" customFormat="1" ht="18" customHeight="1" x14ac:dyDescent="0.3">
      <c r="A96" s="225"/>
      <c r="B96" s="553"/>
      <c r="C96" s="455"/>
      <c r="D96" s="457"/>
      <c r="E96" s="457"/>
      <c r="F96" s="457"/>
      <c r="G96" s="457"/>
      <c r="H96" s="459"/>
      <c r="I96" s="544"/>
      <c r="J96" s="226"/>
      <c r="K96" s="241"/>
      <c r="L96" s="972"/>
      <c r="R96" s="125"/>
      <c r="S96" s="125"/>
      <c r="T96" s="125"/>
      <c r="U96" s="125"/>
      <c r="V96" s="125"/>
      <c r="W96" s="125"/>
      <c r="X96" s="125"/>
      <c r="Y96" s="125"/>
      <c r="Z96" s="125"/>
      <c r="AA96" s="125"/>
    </row>
    <row r="97" spans="1:27" s="126" customFormat="1" ht="18" customHeight="1" x14ac:dyDescent="0.3">
      <c r="A97" s="225"/>
      <c r="B97" s="511" t="s">
        <v>422</v>
      </c>
      <c r="C97" s="454"/>
      <c r="D97" s="453"/>
      <c r="E97" s="453"/>
      <c r="F97" s="453"/>
      <c r="G97" s="453"/>
      <c r="H97" s="460"/>
      <c r="I97" s="545">
        <f>SUM(I98:I102)</f>
        <v>599496.98984657915</v>
      </c>
      <c r="J97" s="226"/>
      <c r="K97" s="241"/>
      <c r="L97" s="972"/>
      <c r="R97" s="125"/>
      <c r="S97" s="125"/>
      <c r="T97" s="125"/>
      <c r="U97" s="125"/>
      <c r="V97" s="125"/>
      <c r="W97" s="125"/>
      <c r="X97" s="125"/>
      <c r="Y97" s="125"/>
      <c r="Z97" s="125"/>
      <c r="AA97" s="125"/>
    </row>
    <row r="98" spans="1:27" s="126" customFormat="1" ht="18" customHeight="1" x14ac:dyDescent="0.3">
      <c r="A98" s="225"/>
      <c r="B98" s="510" t="s">
        <v>423</v>
      </c>
      <c r="C98" s="454"/>
      <c r="D98" s="453"/>
      <c r="E98" s="453"/>
      <c r="F98" s="453"/>
      <c r="G98" s="453"/>
      <c r="H98" s="460"/>
      <c r="I98" s="546"/>
      <c r="J98" s="226"/>
      <c r="K98" s="241"/>
      <c r="L98" s="972"/>
      <c r="R98" s="125"/>
      <c r="S98" s="125"/>
      <c r="T98" s="125"/>
      <c r="U98" s="125"/>
      <c r="V98" s="125"/>
      <c r="W98" s="125"/>
      <c r="X98" s="125"/>
      <c r="Y98" s="125"/>
      <c r="Z98" s="125"/>
      <c r="AA98" s="125"/>
    </row>
    <row r="99" spans="1:27" s="126" customFormat="1" ht="18" customHeight="1" x14ac:dyDescent="0.3">
      <c r="A99" s="225"/>
      <c r="B99" s="510" t="s">
        <v>424</v>
      </c>
      <c r="C99" s="454"/>
      <c r="D99" s="453"/>
      <c r="E99" s="453"/>
      <c r="F99" s="453"/>
      <c r="G99" s="453"/>
      <c r="H99" s="460"/>
      <c r="I99" s="546">
        <v>279605.61644999997</v>
      </c>
      <c r="J99" s="226"/>
      <c r="K99" s="241"/>
      <c r="L99" s="972"/>
      <c r="R99" s="125"/>
      <c r="S99" s="125"/>
      <c r="T99" s="125"/>
      <c r="U99" s="125"/>
      <c r="V99" s="125"/>
      <c r="W99" s="125"/>
      <c r="X99" s="125"/>
      <c r="Y99" s="125"/>
      <c r="Z99" s="125"/>
      <c r="AA99" s="125"/>
    </row>
    <row r="100" spans="1:27" s="126" customFormat="1" ht="18" customHeight="1" x14ac:dyDescent="0.3">
      <c r="A100" s="225"/>
      <c r="B100" s="510" t="s">
        <v>425</v>
      </c>
      <c r="C100" s="454"/>
      <c r="D100" s="453"/>
      <c r="E100" s="453"/>
      <c r="F100" s="453"/>
      <c r="G100" s="453"/>
      <c r="H100" s="460"/>
      <c r="I100" s="547"/>
      <c r="J100" s="226"/>
      <c r="K100" s="241"/>
      <c r="L100" s="972"/>
      <c r="R100" s="125"/>
      <c r="S100" s="125"/>
      <c r="T100" s="125"/>
      <c r="U100" s="125"/>
      <c r="V100" s="125"/>
      <c r="W100" s="125"/>
      <c r="X100" s="125"/>
      <c r="Y100" s="125"/>
      <c r="Z100" s="125"/>
      <c r="AA100" s="125"/>
    </row>
    <row r="101" spans="1:27" s="126" customFormat="1" ht="18" customHeight="1" x14ac:dyDescent="0.3">
      <c r="A101" s="225"/>
      <c r="B101" s="510" t="s">
        <v>426</v>
      </c>
      <c r="C101" s="454"/>
      <c r="D101" s="453"/>
      <c r="E101" s="453"/>
      <c r="F101" s="453"/>
      <c r="G101" s="453"/>
      <c r="H101" s="460"/>
      <c r="I101" s="547">
        <v>164233.323</v>
      </c>
      <c r="J101" s="226"/>
      <c r="K101" s="241"/>
      <c r="L101" s="972"/>
      <c r="R101" s="125"/>
      <c r="S101" s="125"/>
      <c r="T101" s="125"/>
      <c r="U101" s="125"/>
      <c r="V101" s="125"/>
      <c r="W101" s="125"/>
      <c r="X101" s="125"/>
      <c r="Y101" s="125"/>
      <c r="Z101" s="125"/>
      <c r="AA101" s="125"/>
    </row>
    <row r="102" spans="1:27" s="126" customFormat="1" ht="18" customHeight="1" x14ac:dyDescent="0.3">
      <c r="A102" s="225"/>
      <c r="B102" s="510" t="s">
        <v>427</v>
      </c>
      <c r="C102" s="454"/>
      <c r="D102" s="453"/>
      <c r="E102" s="453"/>
      <c r="F102" s="453"/>
      <c r="G102" s="453"/>
      <c r="H102" s="460"/>
      <c r="I102" s="547">
        <v>155658.0503965792</v>
      </c>
      <c r="J102" s="226"/>
      <c r="K102" s="241"/>
      <c r="L102" s="972"/>
      <c r="R102" s="125"/>
      <c r="S102" s="125"/>
      <c r="T102" s="125"/>
      <c r="U102" s="125"/>
      <c r="V102" s="125"/>
      <c r="W102" s="125"/>
      <c r="X102" s="125"/>
      <c r="Y102" s="125"/>
      <c r="Z102" s="125"/>
      <c r="AA102" s="125"/>
    </row>
    <row r="103" spans="1:27" s="126" customFormat="1" ht="18" customHeight="1" x14ac:dyDescent="0.3">
      <c r="A103" s="225"/>
      <c r="B103" s="510"/>
      <c r="C103" s="454"/>
      <c r="D103" s="453"/>
      <c r="E103" s="453"/>
      <c r="F103" s="453"/>
      <c r="G103" s="453"/>
      <c r="H103" s="460"/>
      <c r="I103" s="537"/>
      <c r="J103" s="226"/>
      <c r="K103" s="241"/>
      <c r="L103" s="972"/>
      <c r="R103" s="125"/>
      <c r="S103" s="125"/>
      <c r="T103" s="125"/>
      <c r="U103" s="125"/>
      <c r="V103" s="125"/>
      <c r="W103" s="125"/>
      <c r="X103" s="125"/>
      <c r="Y103" s="125"/>
      <c r="Z103" s="125"/>
      <c r="AA103" s="125"/>
    </row>
    <row r="104" spans="1:27" s="126" customFormat="1" ht="18" customHeight="1" x14ac:dyDescent="0.3">
      <c r="A104" s="225"/>
      <c r="B104" s="511" t="s">
        <v>428</v>
      </c>
      <c r="C104" s="454"/>
      <c r="D104" s="453"/>
      <c r="E104" s="453"/>
      <c r="F104" s="453"/>
      <c r="G104" s="453"/>
      <c r="H104" s="460"/>
      <c r="I104" s="546"/>
      <c r="J104" s="226"/>
      <c r="K104" s="241"/>
      <c r="L104" s="972"/>
      <c r="R104" s="125"/>
      <c r="S104" s="125"/>
      <c r="T104" s="125"/>
      <c r="U104" s="125"/>
      <c r="V104" s="125"/>
      <c r="W104" s="125"/>
      <c r="X104" s="125"/>
      <c r="Y104" s="125"/>
      <c r="Z104" s="125"/>
      <c r="AA104" s="125"/>
    </row>
    <row r="105" spans="1:27" s="126" customFormat="1" ht="28.95" customHeight="1" x14ac:dyDescent="0.3">
      <c r="A105" s="225"/>
      <c r="B105" s="510" t="s">
        <v>429</v>
      </c>
      <c r="C105" s="454"/>
      <c r="D105" s="453"/>
      <c r="E105" s="453"/>
      <c r="F105" s="453"/>
      <c r="G105" s="453"/>
      <c r="H105" s="460"/>
      <c r="I105" s="546">
        <v>-1031097.27585209</v>
      </c>
      <c r="J105" s="226"/>
      <c r="K105" s="241"/>
      <c r="L105" s="972"/>
      <c r="R105" s="125"/>
      <c r="S105" s="125"/>
      <c r="T105" s="125"/>
      <c r="U105" s="125"/>
      <c r="V105" s="125"/>
      <c r="W105" s="125"/>
      <c r="X105" s="125"/>
      <c r="Y105" s="125"/>
      <c r="Z105" s="125"/>
      <c r="AA105" s="125"/>
    </row>
    <row r="106" spans="1:27" s="126" customFormat="1" ht="18" customHeight="1" x14ac:dyDescent="0.3">
      <c r="A106" s="225"/>
      <c r="B106" s="510" t="s">
        <v>430</v>
      </c>
      <c r="C106" s="454"/>
      <c r="D106" s="453"/>
      <c r="E106" s="453"/>
      <c r="F106" s="453"/>
      <c r="G106" s="453"/>
      <c r="H106" s="460"/>
      <c r="I106" s="537">
        <v>0</v>
      </c>
      <c r="J106" s="226"/>
      <c r="K106" s="241"/>
      <c r="L106" s="972"/>
      <c r="R106" s="125"/>
      <c r="S106" s="125"/>
      <c r="T106" s="125"/>
      <c r="U106" s="125"/>
      <c r="V106" s="125"/>
      <c r="W106" s="125"/>
      <c r="X106" s="125"/>
      <c r="Y106" s="125"/>
      <c r="Z106" s="125"/>
      <c r="AA106" s="125"/>
    </row>
    <row r="107" spans="1:27" s="126" customFormat="1" ht="18" customHeight="1" x14ac:dyDescent="0.3">
      <c r="A107" s="225"/>
      <c r="B107" s="511" t="s">
        <v>431</v>
      </c>
      <c r="C107" s="454"/>
      <c r="D107" s="453"/>
      <c r="E107" s="453"/>
      <c r="F107" s="453"/>
      <c r="G107" s="453"/>
      <c r="H107" s="460"/>
      <c r="I107" s="545">
        <f>+I95+I97+I105</f>
        <v>31163.831943423487</v>
      </c>
      <c r="J107" s="226"/>
      <c r="K107" s="241"/>
      <c r="L107" s="972"/>
      <c r="R107" s="125"/>
      <c r="S107" s="125"/>
      <c r="T107" s="125"/>
      <c r="U107" s="125"/>
      <c r="V107" s="125"/>
      <c r="W107" s="125"/>
      <c r="X107" s="125"/>
      <c r="Y107" s="125"/>
      <c r="Z107" s="125"/>
      <c r="AA107" s="125"/>
    </row>
    <row r="108" spans="1:27" s="126" customFormat="1" ht="18" customHeight="1" x14ac:dyDescent="0.3">
      <c r="A108" s="225"/>
      <c r="B108" s="510" t="s">
        <v>432</v>
      </c>
      <c r="C108" s="454"/>
      <c r="D108" s="453"/>
      <c r="E108" s="453"/>
      <c r="F108" s="453"/>
      <c r="G108" s="453"/>
      <c r="H108" s="460"/>
      <c r="I108" s="537">
        <v>-45051.448380525399</v>
      </c>
      <c r="J108" s="226"/>
      <c r="K108" s="241"/>
      <c r="L108" s="972"/>
      <c r="R108" s="125"/>
      <c r="S108" s="125"/>
      <c r="T108" s="125"/>
      <c r="U108" s="125"/>
      <c r="V108" s="125"/>
      <c r="W108" s="125"/>
      <c r="X108" s="125"/>
      <c r="Y108" s="125"/>
      <c r="Z108" s="125"/>
      <c r="AA108" s="125"/>
    </row>
    <row r="109" spans="1:27" s="126" customFormat="1" ht="18" customHeight="1" x14ac:dyDescent="0.3">
      <c r="A109" s="225"/>
      <c r="B109" s="511" t="s">
        <v>433</v>
      </c>
      <c r="C109" s="454"/>
      <c r="D109" s="453"/>
      <c r="E109" s="453"/>
      <c r="F109" s="453"/>
      <c r="G109" s="453"/>
      <c r="H109" s="460"/>
      <c r="I109" s="545">
        <f>I107+I108</f>
        <v>-13887.616437101911</v>
      </c>
      <c r="J109" s="226"/>
      <c r="K109" s="241"/>
      <c r="L109" s="972"/>
      <c r="R109" s="125"/>
      <c r="S109" s="125"/>
      <c r="T109" s="125"/>
      <c r="U109" s="125"/>
      <c r="V109" s="125"/>
      <c r="W109" s="125"/>
      <c r="X109" s="125"/>
      <c r="Y109" s="125"/>
      <c r="Z109" s="125"/>
      <c r="AA109" s="125"/>
    </row>
    <row r="110" spans="1:27" s="126" customFormat="1" ht="18" customHeight="1" x14ac:dyDescent="0.3">
      <c r="A110" s="225"/>
      <c r="B110" s="510" t="s">
        <v>434</v>
      </c>
      <c r="C110" s="454"/>
      <c r="D110" s="453"/>
      <c r="E110" s="453"/>
      <c r="F110" s="453"/>
      <c r="G110" s="453"/>
      <c r="H110" s="460"/>
      <c r="I110" s="546"/>
      <c r="J110" s="226"/>
      <c r="K110" s="241"/>
      <c r="L110" s="972"/>
      <c r="R110" s="125"/>
      <c r="S110" s="125"/>
      <c r="T110" s="125"/>
      <c r="U110" s="125"/>
      <c r="V110" s="125"/>
      <c r="W110" s="125"/>
      <c r="X110" s="125"/>
      <c r="Y110" s="125"/>
      <c r="Z110" s="125"/>
      <c r="AA110" s="125"/>
    </row>
    <row r="111" spans="1:27" s="126" customFormat="1" ht="18" customHeight="1" thickBot="1" x14ac:dyDescent="0.35">
      <c r="A111" s="225"/>
      <c r="B111" s="512" t="s">
        <v>435</v>
      </c>
      <c r="C111" s="494"/>
      <c r="D111" s="493"/>
      <c r="E111" s="493"/>
      <c r="F111" s="493"/>
      <c r="G111" s="493"/>
      <c r="H111" s="536"/>
      <c r="I111" s="548">
        <f>SUM(I109:I110)</f>
        <v>-13887.616437101911</v>
      </c>
      <c r="J111" s="226"/>
      <c r="K111" s="241"/>
      <c r="L111" s="972"/>
      <c r="R111" s="125"/>
      <c r="S111" s="125"/>
      <c r="T111" s="125"/>
      <c r="U111" s="125"/>
      <c r="V111" s="125"/>
      <c r="W111" s="125"/>
      <c r="X111" s="125"/>
      <c r="Y111" s="125"/>
      <c r="Z111" s="125"/>
      <c r="AA111" s="125"/>
    </row>
    <row r="112" spans="1:27" s="126" customFormat="1" ht="14.25" customHeight="1" x14ac:dyDescent="0.3">
      <c r="A112" s="225"/>
      <c r="B112" s="209"/>
      <c r="C112" s="204"/>
      <c r="D112" s="204"/>
      <c r="E112" s="204"/>
      <c r="F112" s="204"/>
      <c r="G112" s="204"/>
      <c r="H112" s="204"/>
      <c r="I112" s="226"/>
      <c r="J112" s="226"/>
      <c r="K112" s="244"/>
      <c r="L112" s="972"/>
      <c r="R112" s="125"/>
      <c r="S112" s="125"/>
      <c r="T112" s="125"/>
      <c r="U112" s="125"/>
      <c r="V112" s="125"/>
      <c r="W112" s="125"/>
      <c r="X112" s="125"/>
      <c r="Y112" s="125"/>
      <c r="Z112" s="125"/>
      <c r="AA112" s="125"/>
    </row>
    <row r="113" spans="1:27" s="126" customFormat="1" ht="14.25" customHeight="1" x14ac:dyDescent="0.3">
      <c r="A113" s="225"/>
      <c r="B113" s="209"/>
      <c r="C113" s="204"/>
      <c r="D113" s="204"/>
      <c r="E113" s="204"/>
      <c r="F113" s="204"/>
      <c r="G113" s="204"/>
      <c r="H113" s="204"/>
      <c r="I113" s="226"/>
      <c r="J113" s="226"/>
      <c r="K113" s="234"/>
      <c r="L113" s="972"/>
      <c r="R113" s="125"/>
      <c r="S113" s="125"/>
      <c r="T113" s="125"/>
      <c r="U113" s="125"/>
      <c r="V113" s="125"/>
      <c r="W113" s="125"/>
      <c r="X113" s="125"/>
      <c r="Y113" s="125"/>
      <c r="Z113" s="125"/>
      <c r="AA113" s="125"/>
    </row>
    <row r="114" spans="1:27" s="126" customFormat="1" ht="14.25" customHeight="1" x14ac:dyDescent="0.3">
      <c r="A114" s="225"/>
      <c r="B114" s="122"/>
      <c r="C114" s="127"/>
      <c r="D114" s="127"/>
      <c r="E114" s="204"/>
      <c r="F114" s="204"/>
      <c r="G114" s="204"/>
      <c r="H114" s="204"/>
      <c r="I114" s="226"/>
      <c r="J114" s="226"/>
      <c r="K114" s="234"/>
      <c r="L114" s="972"/>
      <c r="R114" s="125"/>
      <c r="S114" s="125"/>
      <c r="T114" s="125"/>
      <c r="U114" s="125"/>
      <c r="V114" s="125"/>
      <c r="W114" s="125"/>
      <c r="X114" s="125"/>
      <c r="Y114" s="125"/>
      <c r="Z114" s="125"/>
      <c r="AA114" s="125"/>
    </row>
    <row r="115" spans="1:27" s="126" customFormat="1" ht="14.25" customHeight="1" thickBot="1" x14ac:dyDescent="0.35">
      <c r="A115" s="225"/>
      <c r="B115" s="119"/>
      <c r="C115" s="193"/>
      <c r="D115" s="193"/>
      <c r="E115" s="204"/>
      <c r="F115" s="204"/>
      <c r="G115" s="204"/>
      <c r="H115" s="204"/>
      <c r="I115" s="226"/>
      <c r="J115" s="226"/>
      <c r="K115" s="234"/>
      <c r="L115" s="972"/>
      <c r="R115" s="125"/>
      <c r="S115" s="125"/>
      <c r="T115" s="125"/>
      <c r="U115" s="125"/>
      <c r="V115" s="125"/>
      <c r="W115" s="125"/>
      <c r="X115" s="125"/>
      <c r="Y115" s="125"/>
      <c r="Z115" s="125"/>
      <c r="AA115" s="125"/>
    </row>
    <row r="116" spans="1:27" ht="14.25" customHeight="1" thickBot="1" x14ac:dyDescent="0.35">
      <c r="B116" s="212" t="s">
        <v>14</v>
      </c>
      <c r="C116" s="143"/>
      <c r="D116" s="143"/>
      <c r="E116" s="143"/>
      <c r="F116" s="143"/>
      <c r="G116" s="245"/>
      <c r="H116" s="968" t="s">
        <v>218</v>
      </c>
      <c r="I116" s="968"/>
      <c r="J116" s="150"/>
      <c r="R116" s="125"/>
      <c r="S116" s="125"/>
      <c r="T116" s="125"/>
      <c r="U116" s="125"/>
      <c r="V116" s="125"/>
      <c r="W116" s="125"/>
      <c r="X116" s="125"/>
      <c r="Y116" s="125"/>
      <c r="Z116" s="125"/>
      <c r="AA116" s="125"/>
    </row>
    <row r="117" spans="1:27" s="126" customFormat="1" ht="20.399999999999999" customHeight="1" thickBot="1" x14ac:dyDescent="0.35">
      <c r="A117" s="226"/>
      <c r="B117" s="914" t="s">
        <v>329</v>
      </c>
      <c r="C117" s="939">
        <v>2023</v>
      </c>
      <c r="D117" s="940"/>
      <c r="E117" s="940"/>
      <c r="F117" s="940"/>
      <c r="G117" s="940"/>
      <c r="H117" s="940"/>
      <c r="I117" s="941"/>
      <c r="J117" s="226"/>
      <c r="K117" s="234"/>
      <c r="L117" s="972"/>
      <c r="R117" s="125"/>
      <c r="S117" s="125"/>
      <c r="T117" s="125"/>
      <c r="U117" s="125"/>
      <c r="V117" s="125"/>
      <c r="W117" s="125"/>
      <c r="X117" s="125"/>
      <c r="Y117" s="125"/>
      <c r="Z117" s="125"/>
      <c r="AA117" s="125"/>
    </row>
    <row r="118" spans="1:27" s="126" customFormat="1" ht="16.2" customHeight="1" thickBot="1" x14ac:dyDescent="0.35">
      <c r="A118" s="202"/>
      <c r="B118" s="915"/>
      <c r="C118" s="889" t="s">
        <v>101</v>
      </c>
      <c r="D118" s="889" t="s">
        <v>102</v>
      </c>
      <c r="E118" s="943" t="s">
        <v>103</v>
      </c>
      <c r="F118" s="944"/>
      <c r="G118" s="846" t="s">
        <v>104</v>
      </c>
      <c r="H118" s="846" t="s">
        <v>105</v>
      </c>
      <c r="I118" s="945" t="s">
        <v>93</v>
      </c>
      <c r="J118" s="226"/>
      <c r="K118" s="967"/>
      <c r="L118" s="972"/>
      <c r="R118" s="125"/>
      <c r="S118" s="125"/>
      <c r="T118" s="125"/>
      <c r="U118" s="125"/>
      <c r="V118" s="125"/>
      <c r="W118" s="125"/>
      <c r="X118" s="125"/>
      <c r="Y118" s="125"/>
      <c r="Z118" s="125"/>
      <c r="AA118" s="125"/>
    </row>
    <row r="119" spans="1:27" s="126" customFormat="1" ht="16.95" customHeight="1" thickBot="1" x14ac:dyDescent="0.35">
      <c r="A119" s="202"/>
      <c r="B119" s="915"/>
      <c r="C119" s="895"/>
      <c r="D119" s="942"/>
      <c r="E119" s="252" t="s">
        <v>409</v>
      </c>
      <c r="F119" s="251" t="s">
        <v>180</v>
      </c>
      <c r="G119" s="847"/>
      <c r="H119" s="847"/>
      <c r="I119" s="946"/>
      <c r="J119" s="226"/>
      <c r="K119" s="967"/>
      <c r="L119" s="972"/>
      <c r="R119" s="125"/>
      <c r="S119" s="125"/>
      <c r="T119" s="125"/>
      <c r="U119" s="125"/>
      <c r="V119" s="125"/>
      <c r="W119" s="125"/>
      <c r="X119" s="125"/>
      <c r="Y119" s="125"/>
      <c r="Z119" s="125"/>
      <c r="AA119" s="125"/>
    </row>
    <row r="120" spans="1:27" s="126" customFormat="1" ht="18" customHeight="1" x14ac:dyDescent="0.3">
      <c r="A120" s="225"/>
      <c r="B120" s="474" t="s">
        <v>89</v>
      </c>
      <c r="C120" s="558">
        <v>2257147.8391900002</v>
      </c>
      <c r="D120" s="558">
        <v>166551.43049999999</v>
      </c>
      <c r="E120" s="558">
        <v>33925.500589996198</v>
      </c>
      <c r="F120" s="559">
        <v>3013561.4759100038</v>
      </c>
      <c r="G120" s="558">
        <v>2980879.99676</v>
      </c>
      <c r="H120" s="560">
        <v>926161.62131999992</v>
      </c>
      <c r="I120" s="561">
        <f t="shared" ref="I120:I132" si="17">SUM(C120:H120)</f>
        <v>9378227.8642699998</v>
      </c>
      <c r="J120" s="226"/>
      <c r="K120" s="241"/>
      <c r="L120" s="973"/>
      <c r="M120" s="125"/>
      <c r="R120" s="125"/>
      <c r="S120" s="125"/>
      <c r="T120" s="125"/>
      <c r="U120" s="125"/>
      <c r="V120" s="125"/>
      <c r="W120" s="125"/>
      <c r="X120" s="125"/>
      <c r="Y120" s="125"/>
      <c r="Z120" s="125"/>
      <c r="AA120" s="125"/>
    </row>
    <row r="121" spans="1:27" s="126" customFormat="1" ht="18" customHeight="1" x14ac:dyDescent="0.3">
      <c r="A121" s="225"/>
      <c r="B121" s="510" t="s">
        <v>411</v>
      </c>
      <c r="C121" s="506">
        <v>-53127.075810000002</v>
      </c>
      <c r="D121" s="506">
        <v>-22054.9863</v>
      </c>
      <c r="E121" s="506"/>
      <c r="F121" s="508"/>
      <c r="G121" s="506">
        <v>-72148.373000000007</v>
      </c>
      <c r="H121" s="528">
        <v>-80660.571559999997</v>
      </c>
      <c r="I121" s="537">
        <f t="shared" si="17"/>
        <v>-227991.00667000003</v>
      </c>
      <c r="J121" s="226"/>
      <c r="K121" s="241"/>
      <c r="L121" s="973"/>
      <c r="M121" s="125"/>
      <c r="R121" s="125"/>
      <c r="S121" s="125"/>
      <c r="T121" s="125"/>
      <c r="U121" s="125"/>
      <c r="V121" s="125"/>
      <c r="W121" s="125"/>
      <c r="X121" s="125"/>
      <c r="Y121" s="125"/>
      <c r="Z121" s="125"/>
      <c r="AA121" s="125"/>
    </row>
    <row r="122" spans="1:27" s="126" customFormat="1" ht="18" customHeight="1" x14ac:dyDescent="0.25">
      <c r="A122" s="225"/>
      <c r="B122" s="510" t="s">
        <v>412</v>
      </c>
      <c r="C122" s="513">
        <v>-211987.7409</v>
      </c>
      <c r="D122" s="513">
        <v>3605.0428499999998</v>
      </c>
      <c r="E122" s="513"/>
      <c r="F122" s="514">
        <v>-79925.425650000005</v>
      </c>
      <c r="G122" s="513"/>
      <c r="H122" s="529">
        <v>-67837.671449999994</v>
      </c>
      <c r="I122" s="537">
        <f t="shared" si="17"/>
        <v>-356145.79515000002</v>
      </c>
      <c r="J122" s="226"/>
      <c r="K122" s="241"/>
      <c r="L122" s="973"/>
      <c r="M122" s="125"/>
      <c r="R122" s="125"/>
      <c r="S122" s="125"/>
      <c r="T122" s="125"/>
      <c r="U122" s="125"/>
      <c r="V122" s="125"/>
      <c r="W122" s="125"/>
      <c r="X122" s="125"/>
      <c r="Y122" s="125"/>
      <c r="Z122" s="125"/>
      <c r="AA122" s="125"/>
    </row>
    <row r="123" spans="1:27" s="126" customFormat="1" ht="18" customHeight="1" x14ac:dyDescent="0.25">
      <c r="A123" s="225"/>
      <c r="B123" s="517" t="s">
        <v>413</v>
      </c>
      <c r="C123" s="518">
        <v>-892026.75702000002</v>
      </c>
      <c r="D123" s="518">
        <v>-83077.625400000004</v>
      </c>
      <c r="E123" s="518"/>
      <c r="F123" s="519">
        <v>-14440.798720000001</v>
      </c>
      <c r="G123" s="518"/>
      <c r="H123" s="530">
        <v>-407551.59396999999</v>
      </c>
      <c r="I123" s="538">
        <f t="shared" si="17"/>
        <v>-1397096.77511</v>
      </c>
      <c r="J123" s="226"/>
      <c r="K123" s="234"/>
      <c r="L123" s="973"/>
      <c r="M123" s="125"/>
      <c r="R123" s="125"/>
      <c r="S123" s="125"/>
      <c r="T123" s="125"/>
      <c r="U123" s="125"/>
      <c r="V123" s="125"/>
      <c r="W123" s="125"/>
      <c r="X123" s="125"/>
      <c r="Y123" s="125"/>
      <c r="Z123" s="125"/>
      <c r="AA123" s="125"/>
    </row>
    <row r="124" spans="1:27" s="126" customFormat="1" ht="18" customHeight="1" x14ac:dyDescent="0.25">
      <c r="A124" s="225"/>
      <c r="B124" s="539" t="s">
        <v>414</v>
      </c>
      <c r="C124" s="521">
        <f t="shared" ref="C124:H124" si="18">SUM(C120:C123)</f>
        <v>1100006.2654600004</v>
      </c>
      <c r="D124" s="521">
        <f t="shared" si="18"/>
        <v>65023.861649999992</v>
      </c>
      <c r="E124" s="521">
        <f t="shared" si="18"/>
        <v>33925.500589996198</v>
      </c>
      <c r="F124" s="522">
        <f t="shared" si="18"/>
        <v>2919195.2515400038</v>
      </c>
      <c r="G124" s="521">
        <f t="shared" si="18"/>
        <v>2908731.6237599999</v>
      </c>
      <c r="H124" s="531">
        <f t="shared" si="18"/>
        <v>370111.78433999995</v>
      </c>
      <c r="I124" s="540">
        <f t="shared" si="17"/>
        <v>7396994.2873400003</v>
      </c>
      <c r="J124" s="226"/>
      <c r="K124" s="234"/>
      <c r="L124" s="973"/>
      <c r="M124" s="125"/>
      <c r="R124" s="125"/>
      <c r="S124" s="125"/>
      <c r="T124" s="125"/>
      <c r="U124" s="125"/>
      <c r="V124" s="125"/>
      <c r="W124" s="125"/>
      <c r="X124" s="125"/>
      <c r="Y124" s="125"/>
      <c r="Z124" s="125"/>
      <c r="AA124" s="125"/>
    </row>
    <row r="125" spans="1:27" s="126" customFormat="1" ht="18" customHeight="1" x14ac:dyDescent="0.25">
      <c r="A125" s="225"/>
      <c r="B125" s="523" t="s">
        <v>441</v>
      </c>
      <c r="C125" s="524">
        <v>-85051.230379999994</v>
      </c>
      <c r="D125" s="524">
        <v>4021.9744300000002</v>
      </c>
      <c r="E125" s="524">
        <v>0</v>
      </c>
      <c r="F125" s="525">
        <v>-162315.20327</v>
      </c>
      <c r="G125" s="524">
        <v>-524165.71406000003</v>
      </c>
      <c r="H125" s="532">
        <v>-39967.95003</v>
      </c>
      <c r="I125" s="541">
        <f t="shared" si="17"/>
        <v>-807478.12330999994</v>
      </c>
      <c r="J125" s="226"/>
      <c r="K125" s="234"/>
      <c r="L125" s="973"/>
      <c r="M125" s="125"/>
      <c r="R125" s="125"/>
      <c r="S125" s="125"/>
      <c r="T125" s="125"/>
      <c r="U125" s="125"/>
      <c r="V125" s="125"/>
      <c r="W125" s="125"/>
      <c r="X125" s="125"/>
      <c r="Y125" s="125"/>
      <c r="Z125" s="125"/>
      <c r="AA125" s="125"/>
    </row>
    <row r="126" spans="1:27" s="126" customFormat="1" ht="18" customHeight="1" x14ac:dyDescent="0.25">
      <c r="A126" s="225"/>
      <c r="B126" s="539" t="s">
        <v>416</v>
      </c>
      <c r="C126" s="521">
        <f t="shared" ref="C126:H126" si="19">SUM(C124:C125)</f>
        <v>1014955.0350800004</v>
      </c>
      <c r="D126" s="521">
        <f t="shared" si="19"/>
        <v>69045.836079999994</v>
      </c>
      <c r="E126" s="521">
        <f t="shared" si="19"/>
        <v>33925.500589996198</v>
      </c>
      <c r="F126" s="522">
        <f t="shared" si="19"/>
        <v>2756880.0482700039</v>
      </c>
      <c r="G126" s="521">
        <f t="shared" si="19"/>
        <v>2384565.9096999997</v>
      </c>
      <c r="H126" s="531">
        <f t="shared" si="19"/>
        <v>330143.83430999995</v>
      </c>
      <c r="I126" s="540">
        <f t="shared" si="17"/>
        <v>6589516.1640299996</v>
      </c>
      <c r="J126" s="226"/>
      <c r="K126" s="234"/>
      <c r="L126" s="973"/>
      <c r="M126" s="125"/>
      <c r="R126" s="125"/>
      <c r="S126" s="125"/>
      <c r="T126" s="125"/>
      <c r="U126" s="125"/>
      <c r="V126" s="125"/>
      <c r="W126" s="125"/>
      <c r="X126" s="125"/>
      <c r="Y126" s="125"/>
      <c r="Z126" s="125"/>
      <c r="AA126" s="125"/>
    </row>
    <row r="127" spans="1:27" s="126" customFormat="1" ht="18" customHeight="1" x14ac:dyDescent="0.3">
      <c r="A127" s="225"/>
      <c r="B127" s="520"/>
      <c r="C127" s="526"/>
      <c r="D127" s="526"/>
      <c r="E127" s="526"/>
      <c r="F127" s="527"/>
      <c r="G127" s="526"/>
      <c r="H127" s="533"/>
      <c r="I127" s="542">
        <f t="shared" si="17"/>
        <v>0</v>
      </c>
      <c r="J127" s="226"/>
      <c r="K127" s="234"/>
      <c r="L127" s="972"/>
      <c r="R127" s="125"/>
      <c r="S127" s="125"/>
      <c r="T127" s="125"/>
      <c r="U127" s="125"/>
      <c r="V127" s="125"/>
      <c r="W127" s="125"/>
      <c r="X127" s="125"/>
      <c r="Y127" s="125"/>
      <c r="Z127" s="125"/>
      <c r="AA127" s="125"/>
    </row>
    <row r="128" spans="1:27" s="126" customFormat="1" ht="18" customHeight="1" x14ac:dyDescent="0.3">
      <c r="A128" s="225"/>
      <c r="B128" s="511" t="s">
        <v>417</v>
      </c>
      <c r="C128" s="507"/>
      <c r="D128" s="507"/>
      <c r="E128" s="507"/>
      <c r="F128" s="509"/>
      <c r="G128" s="507"/>
      <c r="H128" s="534"/>
      <c r="I128" s="537">
        <f t="shared" si="17"/>
        <v>0</v>
      </c>
      <c r="J128" s="226"/>
      <c r="K128" s="234"/>
      <c r="L128" s="972"/>
      <c r="R128" s="125"/>
      <c r="S128" s="125"/>
      <c r="T128" s="125"/>
      <c r="U128" s="125"/>
      <c r="V128" s="125"/>
      <c r="W128" s="125"/>
      <c r="X128" s="125"/>
      <c r="Y128" s="125"/>
      <c r="Z128" s="125"/>
      <c r="AA128" s="125"/>
    </row>
    <row r="129" spans="1:27" s="126" customFormat="1" ht="18" customHeight="1" x14ac:dyDescent="0.25">
      <c r="A129" s="225"/>
      <c r="B129" s="510" t="s">
        <v>418</v>
      </c>
      <c r="C129" s="515">
        <v>-59502.283880000017</v>
      </c>
      <c r="D129" s="515">
        <v>-842.36791000000176</v>
      </c>
      <c r="E129" s="515"/>
      <c r="F129" s="516">
        <v>-1587214.44502</v>
      </c>
      <c r="G129" s="515">
        <v>-2165890.3250000002</v>
      </c>
      <c r="H129" s="535">
        <v>-43407.751260000012</v>
      </c>
      <c r="I129" s="543">
        <f t="shared" si="17"/>
        <v>-3856857.17307</v>
      </c>
      <c r="J129" s="226"/>
      <c r="K129" s="234"/>
      <c r="L129" s="973"/>
      <c r="M129" s="125"/>
      <c r="R129" s="125"/>
      <c r="S129" s="125"/>
      <c r="T129" s="125"/>
      <c r="U129" s="125"/>
      <c r="V129" s="125"/>
      <c r="W129" s="125"/>
      <c r="X129" s="125"/>
      <c r="Y129" s="125"/>
      <c r="Z129" s="125"/>
      <c r="AA129" s="125"/>
    </row>
    <row r="130" spans="1:27" s="126" customFormat="1" ht="18" customHeight="1" x14ac:dyDescent="0.25">
      <c r="A130" s="225"/>
      <c r="B130" s="510" t="s">
        <v>419</v>
      </c>
      <c r="C130" s="515">
        <v>-69917.944249999899</v>
      </c>
      <c r="D130" s="515">
        <v>5813.7777699999997</v>
      </c>
      <c r="E130" s="515"/>
      <c r="F130" s="516">
        <v>-394733.39292999997</v>
      </c>
      <c r="G130" s="515">
        <v>-431223.95405</v>
      </c>
      <c r="H130" s="535">
        <v>-6046.00209000001</v>
      </c>
      <c r="I130" s="543">
        <f t="shared" si="17"/>
        <v>-896107.51554999978</v>
      </c>
      <c r="J130" s="226"/>
      <c r="K130" s="234"/>
      <c r="L130" s="973"/>
      <c r="M130" s="125"/>
      <c r="R130" s="125"/>
      <c r="S130" s="125"/>
      <c r="T130" s="125"/>
      <c r="U130" s="125"/>
      <c r="V130" s="125"/>
      <c r="W130" s="125"/>
      <c r="X130" s="125"/>
      <c r="Y130" s="125"/>
      <c r="Z130" s="125"/>
      <c r="AA130" s="125"/>
    </row>
    <row r="131" spans="1:27" s="126" customFormat="1" ht="18" customHeight="1" x14ac:dyDescent="0.25">
      <c r="A131" s="225"/>
      <c r="B131" s="517" t="s">
        <v>420</v>
      </c>
      <c r="C131" s="549">
        <v>-1497.23659</v>
      </c>
      <c r="D131" s="549">
        <v>0</v>
      </c>
      <c r="E131" s="549"/>
      <c r="F131" s="550">
        <v>-37695.280910000001</v>
      </c>
      <c r="G131" s="549">
        <v>-4942.9120000000003</v>
      </c>
      <c r="H131" s="551">
        <v>-21.289300000000001</v>
      </c>
      <c r="I131" s="552">
        <f t="shared" si="17"/>
        <v>-44156.718799999995</v>
      </c>
      <c r="J131" s="226"/>
      <c r="K131" s="234"/>
      <c r="L131" s="973"/>
      <c r="M131" s="125"/>
      <c r="R131" s="125"/>
      <c r="S131" s="125"/>
      <c r="T131" s="125"/>
      <c r="U131" s="125"/>
      <c r="V131" s="125"/>
      <c r="W131" s="125"/>
      <c r="X131" s="125"/>
      <c r="Y131" s="125"/>
      <c r="Z131" s="125"/>
      <c r="AA131" s="125"/>
    </row>
    <row r="132" spans="1:27" s="126" customFormat="1" ht="18" customHeight="1" x14ac:dyDescent="0.25">
      <c r="A132" s="225"/>
      <c r="B132" s="562" t="s">
        <v>421</v>
      </c>
      <c r="C132" s="554">
        <f t="shared" ref="C132:H132" si="20">SUM(C126:C131)</f>
        <v>884037.57036000048</v>
      </c>
      <c r="D132" s="554">
        <f t="shared" si="20"/>
        <v>74017.245939999993</v>
      </c>
      <c r="E132" s="554">
        <f t="shared" si="20"/>
        <v>33925.500589996198</v>
      </c>
      <c r="F132" s="555">
        <f t="shared" si="20"/>
        <v>737236.92941000394</v>
      </c>
      <c r="G132" s="554">
        <f t="shared" si="20"/>
        <v>-217491.28135000047</v>
      </c>
      <c r="H132" s="556">
        <f t="shared" si="20"/>
        <v>280668.79165999993</v>
      </c>
      <c r="I132" s="563">
        <f t="shared" si="17"/>
        <v>1792394.75661</v>
      </c>
      <c r="J132" s="226"/>
      <c r="K132" s="242"/>
      <c r="L132" s="973"/>
      <c r="M132" s="125"/>
      <c r="R132" s="125"/>
      <c r="S132" s="125"/>
      <c r="T132" s="125"/>
      <c r="U132" s="125"/>
      <c r="V132" s="125"/>
      <c r="W132" s="125"/>
      <c r="X132" s="125"/>
      <c r="Y132" s="125"/>
      <c r="Z132" s="125"/>
      <c r="AA132" s="125"/>
    </row>
    <row r="133" spans="1:27" s="126" customFormat="1" ht="18" customHeight="1" x14ac:dyDescent="0.3">
      <c r="A133" s="225"/>
      <c r="B133" s="553"/>
      <c r="C133" s="455"/>
      <c r="D133" s="457"/>
      <c r="E133" s="457"/>
      <c r="F133" s="457"/>
      <c r="G133" s="457"/>
      <c r="H133" s="459"/>
      <c r="I133" s="544"/>
      <c r="J133" s="226"/>
      <c r="K133" s="234"/>
      <c r="L133" s="972"/>
      <c r="R133" s="125"/>
      <c r="S133" s="125"/>
      <c r="T133" s="125"/>
      <c r="U133" s="125"/>
      <c r="V133" s="125"/>
      <c r="W133" s="125"/>
      <c r="X133" s="125"/>
      <c r="Y133" s="125"/>
      <c r="Z133" s="125"/>
      <c r="AA133" s="125"/>
    </row>
    <row r="134" spans="1:27" s="126" customFormat="1" ht="18" customHeight="1" x14ac:dyDescent="0.3">
      <c r="A134" s="225"/>
      <c r="B134" s="511" t="s">
        <v>422</v>
      </c>
      <c r="C134" s="454"/>
      <c r="D134" s="453"/>
      <c r="E134" s="453"/>
      <c r="F134" s="453"/>
      <c r="G134" s="453"/>
      <c r="H134" s="460"/>
      <c r="I134" s="545">
        <f>SUM(I135:I139)</f>
        <v>794105.09927999997</v>
      </c>
      <c r="J134" s="226"/>
      <c r="K134" s="234"/>
      <c r="L134" s="972"/>
      <c r="R134" s="125"/>
      <c r="S134" s="125"/>
      <c r="T134" s="125"/>
      <c r="U134" s="125"/>
      <c r="V134" s="125"/>
      <c r="W134" s="125"/>
      <c r="X134" s="125"/>
      <c r="Y134" s="125"/>
      <c r="Z134" s="125"/>
      <c r="AA134" s="125"/>
    </row>
    <row r="135" spans="1:27" s="126" customFormat="1" ht="18" customHeight="1" x14ac:dyDescent="0.3">
      <c r="A135" s="225"/>
      <c r="B135" s="510" t="s">
        <v>423</v>
      </c>
      <c r="C135" s="454"/>
      <c r="D135" s="453"/>
      <c r="E135" s="453"/>
      <c r="F135" s="453"/>
      <c r="G135" s="453"/>
      <c r="H135" s="460"/>
      <c r="I135" s="546">
        <v>59269.927630000006</v>
      </c>
      <c r="J135" s="226"/>
      <c r="K135" s="234"/>
      <c r="L135" s="972"/>
      <c r="R135" s="125"/>
      <c r="S135" s="125"/>
      <c r="T135" s="125"/>
      <c r="U135" s="125"/>
      <c r="V135" s="125"/>
      <c r="W135" s="125"/>
      <c r="X135" s="125"/>
      <c r="Y135" s="125"/>
      <c r="Z135" s="125"/>
      <c r="AA135" s="125"/>
    </row>
    <row r="136" spans="1:27" s="126" customFormat="1" ht="18" customHeight="1" x14ac:dyDescent="0.3">
      <c r="A136" s="225"/>
      <c r="B136" s="510" t="s">
        <v>424</v>
      </c>
      <c r="C136" s="454"/>
      <c r="D136" s="453"/>
      <c r="E136" s="453"/>
      <c r="F136" s="453"/>
      <c r="G136" s="453"/>
      <c r="H136" s="460"/>
      <c r="I136" s="546">
        <f>'[2]Sheet 3-Income St. 24 &amp; 23 - GI'!$J$105+'[2]Sheet 3-Income St. 24 &amp; 23 - GI'!$J$107</f>
        <v>844014.44747999986</v>
      </c>
      <c r="J136" s="226"/>
      <c r="K136" s="234"/>
      <c r="L136" s="972"/>
      <c r="R136" s="125"/>
      <c r="S136" s="125"/>
      <c r="T136" s="125"/>
      <c r="U136" s="125"/>
      <c r="V136" s="125"/>
      <c r="W136" s="125"/>
      <c r="X136" s="125"/>
      <c r="Y136" s="125"/>
      <c r="Z136" s="125"/>
      <c r="AA136" s="125"/>
    </row>
    <row r="137" spans="1:27" s="126" customFormat="1" ht="18" customHeight="1" x14ac:dyDescent="0.3">
      <c r="A137" s="225"/>
      <c r="B137" s="510" t="s">
        <v>425</v>
      </c>
      <c r="C137" s="454"/>
      <c r="D137" s="453"/>
      <c r="E137" s="453"/>
      <c r="F137" s="453"/>
      <c r="G137" s="453"/>
      <c r="H137" s="460"/>
      <c r="I137" s="547">
        <v>-141071.44034</v>
      </c>
      <c r="J137" s="226"/>
      <c r="K137" s="234"/>
      <c r="L137" s="972"/>
      <c r="R137" s="125"/>
      <c r="S137" s="125"/>
      <c r="T137" s="125"/>
      <c r="U137" s="125"/>
      <c r="V137" s="125"/>
      <c r="W137" s="125"/>
      <c r="X137" s="125"/>
      <c r="Y137" s="125"/>
      <c r="Z137" s="125"/>
      <c r="AA137" s="125"/>
    </row>
    <row r="138" spans="1:27" s="126" customFormat="1" ht="18" customHeight="1" x14ac:dyDescent="0.3">
      <c r="A138" s="225"/>
      <c r="B138" s="510" t="s">
        <v>426</v>
      </c>
      <c r="C138" s="454"/>
      <c r="D138" s="453"/>
      <c r="E138" s="453"/>
      <c r="F138" s="453"/>
      <c r="G138" s="453"/>
      <c r="H138" s="460"/>
      <c r="I138" s="547">
        <v>31892.164510000002</v>
      </c>
      <c r="J138" s="226"/>
      <c r="K138" s="234"/>
      <c r="L138" s="972"/>
      <c r="R138" s="125"/>
      <c r="S138" s="125"/>
      <c r="T138" s="125"/>
      <c r="U138" s="125"/>
      <c r="V138" s="125"/>
      <c r="W138" s="125"/>
      <c r="X138" s="125"/>
      <c r="Y138" s="125"/>
      <c r="Z138" s="125"/>
      <c r="AA138" s="125"/>
    </row>
    <row r="139" spans="1:27" s="126" customFormat="1" ht="18" customHeight="1" x14ac:dyDescent="0.3">
      <c r="A139" s="225"/>
      <c r="B139" s="510" t="s">
        <v>427</v>
      </c>
      <c r="C139" s="454"/>
      <c r="D139" s="453"/>
      <c r="E139" s="453"/>
      <c r="F139" s="453"/>
      <c r="G139" s="453"/>
      <c r="H139" s="460"/>
      <c r="I139" s="547"/>
      <c r="J139" s="226"/>
      <c r="K139" s="234"/>
      <c r="L139" s="972"/>
      <c r="R139" s="125"/>
      <c r="S139" s="125"/>
      <c r="T139" s="125"/>
      <c r="U139" s="125"/>
      <c r="V139" s="125"/>
      <c r="W139" s="125"/>
      <c r="X139" s="125"/>
      <c r="Y139" s="125"/>
      <c r="Z139" s="125"/>
      <c r="AA139" s="125"/>
    </row>
    <row r="140" spans="1:27" s="126" customFormat="1" ht="18" customHeight="1" x14ac:dyDescent="0.3">
      <c r="A140" s="225"/>
      <c r="B140" s="510"/>
      <c r="C140" s="454"/>
      <c r="D140" s="453"/>
      <c r="E140" s="453"/>
      <c r="F140" s="453"/>
      <c r="G140" s="453"/>
      <c r="H140" s="460"/>
      <c r="I140" s="537"/>
      <c r="J140" s="226"/>
      <c r="K140" s="234"/>
      <c r="L140" s="972"/>
      <c r="R140" s="125"/>
      <c r="S140" s="125"/>
      <c r="T140" s="125"/>
      <c r="U140" s="125"/>
      <c r="V140" s="125"/>
      <c r="W140" s="125"/>
      <c r="X140" s="125"/>
      <c r="Y140" s="125"/>
      <c r="Z140" s="125"/>
      <c r="AA140" s="125"/>
    </row>
    <row r="141" spans="1:27" s="126" customFormat="1" ht="18" customHeight="1" x14ac:dyDescent="0.3">
      <c r="A141" s="225"/>
      <c r="B141" s="511" t="s">
        <v>428</v>
      </c>
      <c r="C141" s="454"/>
      <c r="D141" s="453"/>
      <c r="E141" s="453"/>
      <c r="F141" s="453"/>
      <c r="G141" s="453"/>
      <c r="H141" s="460"/>
      <c r="I141" s="546">
        <v>-1657592.6269499999</v>
      </c>
      <c r="J141" s="226"/>
      <c r="K141" s="234"/>
      <c r="L141" s="972"/>
      <c r="R141" s="125"/>
      <c r="S141" s="125"/>
      <c r="T141" s="125"/>
      <c r="U141" s="125"/>
      <c r="V141" s="125"/>
      <c r="W141" s="125"/>
      <c r="X141" s="125"/>
      <c r="Y141" s="125"/>
      <c r="Z141" s="125"/>
      <c r="AA141" s="125"/>
    </row>
    <row r="142" spans="1:27" s="126" customFormat="1" ht="31.2" customHeight="1" x14ac:dyDescent="0.3">
      <c r="A142" s="225"/>
      <c r="B142" s="510" t="s">
        <v>429</v>
      </c>
      <c r="C142" s="454"/>
      <c r="D142" s="453"/>
      <c r="E142" s="453"/>
      <c r="F142" s="453"/>
      <c r="G142" s="453"/>
      <c r="H142" s="460"/>
      <c r="I142" s="546">
        <v>-1657592.6269499999</v>
      </c>
      <c r="J142" s="226"/>
      <c r="K142" s="234"/>
      <c r="L142" s="972"/>
      <c r="R142" s="125"/>
      <c r="S142" s="125"/>
      <c r="T142" s="125"/>
      <c r="U142" s="125"/>
      <c r="V142" s="125"/>
      <c r="W142" s="125"/>
      <c r="X142" s="125"/>
      <c r="Y142" s="125"/>
      <c r="Z142" s="125"/>
      <c r="AA142" s="125"/>
    </row>
    <row r="143" spans="1:27" s="126" customFormat="1" ht="18" customHeight="1" x14ac:dyDescent="0.3">
      <c r="A143" s="225"/>
      <c r="B143" s="510" t="s">
        <v>430</v>
      </c>
      <c r="C143" s="454"/>
      <c r="D143" s="453"/>
      <c r="E143" s="453"/>
      <c r="F143" s="453"/>
      <c r="G143" s="453"/>
      <c r="H143" s="460"/>
      <c r="I143" s="537"/>
      <c r="J143" s="226"/>
      <c r="K143" s="234"/>
      <c r="L143" s="972"/>
      <c r="R143" s="125"/>
      <c r="S143" s="125"/>
      <c r="T143" s="125"/>
      <c r="U143" s="125"/>
      <c r="V143" s="125"/>
      <c r="W143" s="125"/>
      <c r="X143" s="125"/>
      <c r="Y143" s="125"/>
      <c r="Z143" s="125"/>
      <c r="AA143" s="125"/>
    </row>
    <row r="144" spans="1:27" s="126" customFormat="1" ht="18" customHeight="1" x14ac:dyDescent="0.3">
      <c r="A144" s="225"/>
      <c r="B144" s="511" t="s">
        <v>431</v>
      </c>
      <c r="C144" s="454"/>
      <c r="D144" s="453"/>
      <c r="E144" s="453"/>
      <c r="F144" s="453"/>
      <c r="G144" s="453"/>
      <c r="H144" s="460"/>
      <c r="I144" s="545">
        <f>I132+I134+I142</f>
        <v>928907.22894000029</v>
      </c>
      <c r="J144" s="226"/>
      <c r="K144" s="234"/>
      <c r="L144" s="972"/>
      <c r="R144" s="125"/>
      <c r="S144" s="125"/>
      <c r="T144" s="125"/>
      <c r="U144" s="125"/>
      <c r="V144" s="125"/>
      <c r="W144" s="125"/>
      <c r="X144" s="125"/>
      <c r="Y144" s="125"/>
      <c r="Z144" s="125"/>
      <c r="AA144" s="125"/>
    </row>
    <row r="145" spans="1:27" s="126" customFormat="1" ht="18" customHeight="1" x14ac:dyDescent="0.3">
      <c r="A145" s="225"/>
      <c r="B145" s="510" t="s">
        <v>432</v>
      </c>
      <c r="C145" s="454"/>
      <c r="D145" s="453"/>
      <c r="E145" s="453"/>
      <c r="F145" s="453"/>
      <c r="G145" s="453"/>
      <c r="H145" s="460"/>
      <c r="I145" s="537"/>
      <c r="J145" s="226"/>
      <c r="K145" s="234"/>
      <c r="L145" s="972"/>
      <c r="R145" s="125"/>
      <c r="S145" s="125"/>
      <c r="T145" s="125"/>
      <c r="U145" s="125"/>
      <c r="V145" s="125"/>
      <c r="W145" s="125"/>
      <c r="X145" s="125"/>
      <c r="Y145" s="125"/>
      <c r="Z145" s="125"/>
      <c r="AA145" s="125"/>
    </row>
    <row r="146" spans="1:27" s="126" customFormat="1" ht="18" customHeight="1" x14ac:dyDescent="0.3">
      <c r="A146" s="225"/>
      <c r="B146" s="511" t="s">
        <v>433</v>
      </c>
      <c r="C146" s="454"/>
      <c r="D146" s="453"/>
      <c r="E146" s="453"/>
      <c r="F146" s="453"/>
      <c r="G146" s="453"/>
      <c r="H146" s="460"/>
      <c r="I146" s="545">
        <f>I144+I145</f>
        <v>928907.22894000029</v>
      </c>
      <c r="J146" s="226"/>
      <c r="K146" s="234"/>
      <c r="L146" s="972"/>
      <c r="R146" s="125"/>
      <c r="S146" s="125"/>
      <c r="T146" s="125"/>
      <c r="U146" s="125"/>
      <c r="V146" s="125"/>
      <c r="W146" s="125"/>
      <c r="X146" s="125"/>
      <c r="Y146" s="125"/>
      <c r="Z146" s="125"/>
      <c r="AA146" s="125"/>
    </row>
    <row r="147" spans="1:27" s="126" customFormat="1" ht="18" customHeight="1" x14ac:dyDescent="0.3">
      <c r="A147" s="225"/>
      <c r="B147" s="510" t="s">
        <v>434</v>
      </c>
      <c r="C147" s="454"/>
      <c r="D147" s="453"/>
      <c r="E147" s="453"/>
      <c r="F147" s="453"/>
      <c r="G147" s="453"/>
      <c r="H147" s="460"/>
      <c r="I147" s="546">
        <f>'[2]Sheet 3-Income St. 24 &amp; 23 - GI'!$J$117</f>
        <v>-184470.68700000001</v>
      </c>
      <c r="J147" s="226"/>
      <c r="K147" s="234"/>
      <c r="L147" s="972"/>
      <c r="R147" s="125"/>
      <c r="S147" s="125"/>
      <c r="T147" s="125"/>
      <c r="U147" s="125"/>
      <c r="V147" s="125"/>
      <c r="W147" s="125"/>
      <c r="X147" s="125"/>
      <c r="Y147" s="125"/>
      <c r="Z147" s="125"/>
      <c r="AA147" s="125"/>
    </row>
    <row r="148" spans="1:27" s="126" customFormat="1" ht="18" customHeight="1" thickBot="1" x14ac:dyDescent="0.35">
      <c r="A148" s="225"/>
      <c r="B148" s="512" t="s">
        <v>435</v>
      </c>
      <c r="C148" s="494"/>
      <c r="D148" s="493"/>
      <c r="E148" s="493"/>
      <c r="F148" s="493"/>
      <c r="G148" s="493"/>
      <c r="H148" s="536"/>
      <c r="I148" s="548">
        <f>I146+I147</f>
        <v>744436.54194000026</v>
      </c>
      <c r="J148" s="226"/>
      <c r="K148" s="234"/>
      <c r="L148" s="972"/>
      <c r="R148" s="125"/>
      <c r="S148" s="125"/>
      <c r="T148" s="125"/>
      <c r="U148" s="125"/>
      <c r="V148" s="125"/>
      <c r="W148" s="125"/>
      <c r="X148" s="125"/>
      <c r="Y148" s="125"/>
      <c r="Z148" s="125"/>
      <c r="AA148" s="125"/>
    </row>
    <row r="149" spans="1:27" s="126" customFormat="1" ht="14.25" customHeight="1" x14ac:dyDescent="0.3">
      <c r="A149" s="225"/>
      <c r="B149" s="209"/>
      <c r="C149" s="204"/>
      <c r="D149" s="204"/>
      <c r="E149" s="204"/>
      <c r="F149" s="204"/>
      <c r="G149" s="204"/>
      <c r="H149" s="204"/>
      <c r="I149" s="226"/>
      <c r="J149" s="226"/>
      <c r="K149" s="234"/>
      <c r="L149" s="972"/>
      <c r="R149" s="125"/>
      <c r="S149" s="125"/>
      <c r="T149" s="125"/>
      <c r="U149" s="125"/>
      <c r="V149" s="125"/>
      <c r="W149" s="125"/>
      <c r="X149" s="125"/>
      <c r="Y149" s="125"/>
      <c r="Z149" s="125"/>
      <c r="AA149" s="125"/>
    </row>
    <row r="150" spans="1:27" s="126" customFormat="1" ht="14.25" customHeight="1" x14ac:dyDescent="0.3">
      <c r="A150" s="225"/>
      <c r="B150" s="209"/>
      <c r="C150" s="204"/>
      <c r="D150" s="204"/>
      <c r="E150" s="204"/>
      <c r="F150" s="204"/>
      <c r="G150" s="204"/>
      <c r="H150" s="204"/>
      <c r="I150" s="226"/>
      <c r="J150" s="226"/>
      <c r="K150" s="234"/>
      <c r="L150" s="972"/>
      <c r="R150" s="125"/>
      <c r="S150" s="125"/>
      <c r="T150" s="125"/>
      <c r="U150" s="125"/>
      <c r="V150" s="125"/>
      <c r="W150" s="125"/>
      <c r="X150" s="125"/>
      <c r="Y150" s="125"/>
      <c r="Z150" s="125"/>
      <c r="AA150" s="125"/>
    </row>
    <row r="151" spans="1:27" s="126" customFormat="1" ht="14.25" customHeight="1" x14ac:dyDescent="0.3">
      <c r="A151" s="225"/>
      <c r="B151" s="122"/>
      <c r="C151" s="127"/>
      <c r="D151" s="127"/>
      <c r="E151" s="204"/>
      <c r="F151" s="204"/>
      <c r="G151" s="204"/>
      <c r="H151" s="204"/>
      <c r="I151" s="226"/>
      <c r="J151" s="226"/>
      <c r="K151" s="234"/>
      <c r="L151" s="972"/>
      <c r="R151" s="125"/>
      <c r="S151" s="125"/>
      <c r="T151" s="125"/>
      <c r="U151" s="125"/>
      <c r="V151" s="125"/>
      <c r="W151" s="125"/>
      <c r="X151" s="125"/>
      <c r="Y151" s="125"/>
      <c r="Z151" s="125"/>
      <c r="AA151" s="125"/>
    </row>
    <row r="152" spans="1:27" s="126" customFormat="1" ht="14.25" customHeight="1" thickBot="1" x14ac:dyDescent="0.35">
      <c r="A152" s="225"/>
      <c r="B152" s="191"/>
      <c r="C152" s="226"/>
      <c r="D152" s="226"/>
      <c r="E152" s="204"/>
      <c r="F152" s="204"/>
      <c r="G152" s="204"/>
      <c r="H152" s="204"/>
      <c r="I152" s="226"/>
      <c r="J152" s="226"/>
      <c r="K152" s="234"/>
      <c r="L152" s="972"/>
      <c r="R152" s="125"/>
      <c r="S152" s="125"/>
      <c r="T152" s="125"/>
      <c r="U152" s="125"/>
      <c r="V152" s="125"/>
      <c r="W152" s="125"/>
      <c r="X152" s="125"/>
      <c r="Y152" s="125"/>
      <c r="Z152" s="125"/>
      <c r="AA152" s="125"/>
    </row>
    <row r="153" spans="1:27" ht="14.25" customHeight="1" thickBot="1" x14ac:dyDescent="0.35">
      <c r="B153" s="212" t="s">
        <v>12</v>
      </c>
      <c r="C153" s="219"/>
      <c r="D153" s="219"/>
      <c r="E153" s="219"/>
      <c r="F153" s="219"/>
      <c r="H153" s="968" t="s">
        <v>218</v>
      </c>
      <c r="I153" s="968"/>
      <c r="J153" s="150"/>
      <c r="R153" s="125"/>
      <c r="S153" s="125"/>
      <c r="T153" s="125"/>
      <c r="U153" s="125"/>
      <c r="V153" s="125"/>
      <c r="W153" s="125"/>
      <c r="X153" s="125"/>
      <c r="Y153" s="125"/>
      <c r="Z153" s="125"/>
      <c r="AA153" s="125"/>
    </row>
    <row r="154" spans="1:27" s="126" customFormat="1" ht="16.2" customHeight="1" thickBot="1" x14ac:dyDescent="0.35">
      <c r="A154" s="226"/>
      <c r="B154" s="914" t="s">
        <v>329</v>
      </c>
      <c r="C154" s="939">
        <v>2023</v>
      </c>
      <c r="D154" s="940"/>
      <c r="E154" s="940"/>
      <c r="F154" s="940"/>
      <c r="G154" s="940"/>
      <c r="H154" s="940"/>
      <c r="I154" s="941"/>
      <c r="J154" s="226"/>
      <c r="K154" s="234"/>
      <c r="L154" s="972"/>
      <c r="R154" s="125"/>
      <c r="S154" s="125"/>
      <c r="T154" s="125"/>
      <c r="U154" s="125"/>
      <c r="V154" s="125"/>
      <c r="W154" s="125"/>
      <c r="X154" s="125"/>
      <c r="Y154" s="125"/>
      <c r="Z154" s="125"/>
      <c r="AA154" s="125"/>
    </row>
    <row r="155" spans="1:27" s="126" customFormat="1" ht="18" customHeight="1" thickBot="1" x14ac:dyDescent="0.35">
      <c r="A155" s="202"/>
      <c r="B155" s="915"/>
      <c r="C155" s="889" t="s">
        <v>101</v>
      </c>
      <c r="D155" s="889" t="s">
        <v>102</v>
      </c>
      <c r="E155" s="943" t="s">
        <v>103</v>
      </c>
      <c r="F155" s="944"/>
      <c r="G155" s="846" t="s">
        <v>104</v>
      </c>
      <c r="H155" s="846" t="s">
        <v>105</v>
      </c>
      <c r="I155" s="945" t="s">
        <v>93</v>
      </c>
      <c r="J155" s="226"/>
      <c r="K155" s="967"/>
      <c r="L155" s="972"/>
      <c r="R155" s="125"/>
      <c r="S155" s="125"/>
      <c r="T155" s="125"/>
      <c r="U155" s="125"/>
      <c r="V155" s="125"/>
      <c r="W155" s="125"/>
      <c r="X155" s="125"/>
      <c r="Y155" s="125"/>
      <c r="Z155" s="125"/>
      <c r="AA155" s="125"/>
    </row>
    <row r="156" spans="1:27" s="126" customFormat="1" ht="18.600000000000001" customHeight="1" thickBot="1" x14ac:dyDescent="0.35">
      <c r="A156" s="202"/>
      <c r="B156" s="915"/>
      <c r="C156" s="895"/>
      <c r="D156" s="942"/>
      <c r="E156" s="252" t="s">
        <v>409</v>
      </c>
      <c r="F156" s="251" t="s">
        <v>180</v>
      </c>
      <c r="G156" s="847"/>
      <c r="H156" s="847"/>
      <c r="I156" s="946"/>
      <c r="J156" s="226"/>
      <c r="K156" s="967"/>
      <c r="L156" s="972"/>
      <c r="R156" s="125"/>
      <c r="S156" s="125"/>
      <c r="T156" s="125"/>
      <c r="U156" s="125"/>
      <c r="V156" s="125"/>
      <c r="W156" s="125"/>
      <c r="X156" s="125"/>
      <c r="Y156" s="125"/>
      <c r="Z156" s="125"/>
      <c r="AA156" s="125"/>
    </row>
    <row r="157" spans="1:27" s="126" customFormat="1" ht="18" customHeight="1" x14ac:dyDescent="0.3">
      <c r="A157" s="225"/>
      <c r="B157" s="474" t="s">
        <v>89</v>
      </c>
      <c r="C157" s="558">
        <v>5344441</v>
      </c>
      <c r="D157" s="558">
        <v>1048334</v>
      </c>
      <c r="E157" s="558">
        <v>3187589</v>
      </c>
      <c r="F157" s="559">
        <v>7653160</v>
      </c>
      <c r="G157" s="558">
        <v>2470055</v>
      </c>
      <c r="H157" s="560">
        <v>5543284</v>
      </c>
      <c r="I157" s="561">
        <v>25246863</v>
      </c>
      <c r="J157" s="226"/>
      <c r="K157" s="241"/>
      <c r="L157" s="973"/>
      <c r="M157" s="125"/>
      <c r="R157" s="125"/>
      <c r="S157" s="125"/>
      <c r="T157" s="125"/>
      <c r="U157" s="125"/>
      <c r="V157" s="125"/>
      <c r="W157" s="125"/>
      <c r="X157" s="125"/>
      <c r="Y157" s="125"/>
      <c r="Z157" s="125"/>
      <c r="AA157" s="125"/>
    </row>
    <row r="158" spans="1:27" s="126" customFormat="1" ht="18" customHeight="1" x14ac:dyDescent="0.3">
      <c r="A158" s="225"/>
      <c r="B158" s="510" t="s">
        <v>411</v>
      </c>
      <c r="C158" s="506">
        <v>-243238</v>
      </c>
      <c r="D158" s="506">
        <v>-40803</v>
      </c>
      <c r="E158" s="506"/>
      <c r="F158" s="508">
        <v>-12203</v>
      </c>
      <c r="G158" s="506"/>
      <c r="H158" s="528">
        <v>-44903</v>
      </c>
      <c r="I158" s="537">
        <v>-341147</v>
      </c>
      <c r="J158" s="226"/>
      <c r="K158" s="241"/>
      <c r="L158" s="973"/>
      <c r="M158" s="125"/>
      <c r="R158" s="125"/>
      <c r="S158" s="125"/>
      <c r="T158" s="125"/>
      <c r="U158" s="125"/>
      <c r="V158" s="125"/>
      <c r="W158" s="125"/>
      <c r="X158" s="125"/>
      <c r="Y158" s="125"/>
      <c r="Z158" s="125"/>
      <c r="AA158" s="125"/>
    </row>
    <row r="159" spans="1:27" s="126" customFormat="1" ht="18" customHeight="1" x14ac:dyDescent="0.25">
      <c r="A159" s="225"/>
      <c r="B159" s="510" t="s">
        <v>412</v>
      </c>
      <c r="C159" s="513">
        <v>-1748648</v>
      </c>
      <c r="D159" s="513">
        <v>-4786</v>
      </c>
      <c r="E159" s="513"/>
      <c r="F159" s="514">
        <v>-92432</v>
      </c>
      <c r="G159" s="513"/>
      <c r="H159" s="529">
        <v>-261570</v>
      </c>
      <c r="I159" s="537">
        <v>-2107436</v>
      </c>
      <c r="J159" s="226"/>
      <c r="K159" s="241"/>
      <c r="L159" s="973"/>
      <c r="M159" s="125"/>
      <c r="R159" s="125"/>
      <c r="S159" s="125"/>
      <c r="T159" s="125"/>
      <c r="U159" s="125"/>
      <c r="V159" s="125"/>
      <c r="W159" s="125"/>
      <c r="X159" s="125"/>
      <c r="Y159" s="125"/>
      <c r="Z159" s="125"/>
      <c r="AA159" s="125"/>
    </row>
    <row r="160" spans="1:27" s="246" customFormat="1" ht="18" customHeight="1" x14ac:dyDescent="0.25">
      <c r="A160" s="225"/>
      <c r="B160" s="517" t="s">
        <v>413</v>
      </c>
      <c r="C160" s="518">
        <v>-2588744</v>
      </c>
      <c r="D160" s="518">
        <v>-559902</v>
      </c>
      <c r="E160" s="518">
        <v>-96358</v>
      </c>
      <c r="F160" s="519">
        <v>-844947</v>
      </c>
      <c r="G160" s="518">
        <v>-401970</v>
      </c>
      <c r="H160" s="530">
        <v>-3764634</v>
      </c>
      <c r="I160" s="538">
        <v>-8256555</v>
      </c>
      <c r="J160" s="226"/>
      <c r="K160" s="234"/>
      <c r="L160" s="973"/>
      <c r="M160" s="125"/>
      <c r="R160" s="125"/>
      <c r="S160" s="125"/>
      <c r="T160" s="125"/>
      <c r="U160" s="125"/>
      <c r="V160" s="125"/>
      <c r="W160" s="125"/>
      <c r="X160" s="125"/>
      <c r="Y160" s="125"/>
      <c r="Z160" s="125"/>
      <c r="AA160" s="125"/>
    </row>
    <row r="161" spans="1:27" s="126" customFormat="1" ht="18" customHeight="1" x14ac:dyDescent="0.25">
      <c r="A161" s="225"/>
      <c r="B161" s="539" t="s">
        <v>414</v>
      </c>
      <c r="C161" s="521">
        <f t="shared" ref="C161:H161" si="21">SUM(C157:C160)</f>
        <v>763811</v>
      </c>
      <c r="D161" s="521">
        <f t="shared" si="21"/>
        <v>442843</v>
      </c>
      <c r="E161" s="521">
        <f t="shared" si="21"/>
        <v>3091231</v>
      </c>
      <c r="F161" s="522">
        <f t="shared" si="21"/>
        <v>6703578</v>
      </c>
      <c r="G161" s="521">
        <f t="shared" si="21"/>
        <v>2068085</v>
      </c>
      <c r="H161" s="531">
        <f t="shared" si="21"/>
        <v>1472177</v>
      </c>
      <c r="I161" s="540">
        <f t="shared" ref="I161:I169" si="22">SUM(C161:H161)</f>
        <v>14541725</v>
      </c>
      <c r="J161" s="226"/>
      <c r="K161" s="234"/>
      <c r="L161" s="973"/>
      <c r="M161" s="125"/>
      <c r="R161" s="125"/>
      <c r="S161" s="125"/>
      <c r="T161" s="125"/>
      <c r="U161" s="125"/>
      <c r="V161" s="125"/>
      <c r="W161" s="125"/>
      <c r="X161" s="125"/>
      <c r="Y161" s="125"/>
      <c r="Z161" s="125"/>
      <c r="AA161" s="125"/>
    </row>
    <row r="162" spans="1:27" s="126" customFormat="1" ht="18" customHeight="1" x14ac:dyDescent="0.25">
      <c r="A162" s="225"/>
      <c r="B162" s="523" t="s">
        <v>441</v>
      </c>
      <c r="C162" s="524">
        <v>-81982</v>
      </c>
      <c r="D162" s="524">
        <v>10203</v>
      </c>
      <c r="E162" s="524">
        <v>-10062</v>
      </c>
      <c r="F162" s="525">
        <v>160263</v>
      </c>
      <c r="G162" s="524">
        <v>-85913</v>
      </c>
      <c r="H162" s="532">
        <v>-23582</v>
      </c>
      <c r="I162" s="541">
        <v>-31073</v>
      </c>
      <c r="J162" s="226"/>
      <c r="K162" s="234"/>
      <c r="L162" s="973"/>
      <c r="M162" s="125"/>
      <c r="R162" s="125"/>
      <c r="S162" s="125"/>
      <c r="T162" s="125"/>
      <c r="U162" s="125"/>
      <c r="V162" s="125"/>
      <c r="W162" s="125"/>
      <c r="X162" s="125"/>
      <c r="Y162" s="125"/>
      <c r="Z162" s="125"/>
      <c r="AA162" s="125"/>
    </row>
    <row r="163" spans="1:27" s="126" customFormat="1" ht="18" customHeight="1" x14ac:dyDescent="0.25">
      <c r="A163" s="225"/>
      <c r="B163" s="539" t="s">
        <v>416</v>
      </c>
      <c r="C163" s="521">
        <f t="shared" ref="C163:H163" si="23">SUM(C161:C162)</f>
        <v>681829</v>
      </c>
      <c r="D163" s="521">
        <f t="shared" si="23"/>
        <v>453046</v>
      </c>
      <c r="E163" s="521">
        <f t="shared" si="23"/>
        <v>3081169</v>
      </c>
      <c r="F163" s="522">
        <f t="shared" si="23"/>
        <v>6863841</v>
      </c>
      <c r="G163" s="521">
        <f t="shared" si="23"/>
        <v>1982172</v>
      </c>
      <c r="H163" s="531">
        <f t="shared" si="23"/>
        <v>1448595</v>
      </c>
      <c r="I163" s="540">
        <f t="shared" si="22"/>
        <v>14510652</v>
      </c>
      <c r="J163" s="226"/>
      <c r="K163" s="234"/>
      <c r="L163" s="973"/>
      <c r="M163" s="125"/>
      <c r="R163" s="125"/>
      <c r="S163" s="125"/>
      <c r="T163" s="125"/>
      <c r="U163" s="125"/>
      <c r="V163" s="125"/>
      <c r="W163" s="125"/>
      <c r="X163" s="125"/>
      <c r="Y163" s="125"/>
      <c r="Z163" s="125"/>
      <c r="AA163" s="125"/>
    </row>
    <row r="164" spans="1:27" s="126" customFormat="1" ht="18" customHeight="1" x14ac:dyDescent="0.3">
      <c r="A164" s="225"/>
      <c r="B164" s="520"/>
      <c r="C164" s="526"/>
      <c r="D164" s="526"/>
      <c r="E164" s="526"/>
      <c r="F164" s="527"/>
      <c r="G164" s="526"/>
      <c r="H164" s="533"/>
      <c r="I164" s="542">
        <f t="shared" si="22"/>
        <v>0</v>
      </c>
      <c r="J164" s="226"/>
      <c r="K164" s="234"/>
      <c r="L164" s="972"/>
      <c r="R164" s="125"/>
      <c r="S164" s="125"/>
      <c r="T164" s="125"/>
      <c r="U164" s="125"/>
      <c r="V164" s="125"/>
      <c r="W164" s="125"/>
      <c r="X164" s="125"/>
      <c r="Y164" s="125"/>
      <c r="Z164" s="125"/>
      <c r="AA164" s="125"/>
    </row>
    <row r="165" spans="1:27" s="126" customFormat="1" ht="18" customHeight="1" x14ac:dyDescent="0.3">
      <c r="A165" s="225"/>
      <c r="B165" s="511" t="s">
        <v>417</v>
      </c>
      <c r="C165" s="507"/>
      <c r="D165" s="507"/>
      <c r="E165" s="507"/>
      <c r="F165" s="509"/>
      <c r="G165" s="507"/>
      <c r="H165" s="534"/>
      <c r="I165" s="537">
        <f t="shared" si="22"/>
        <v>0</v>
      </c>
      <c r="J165" s="226"/>
      <c r="K165" s="234"/>
      <c r="L165" s="972"/>
      <c r="R165" s="125"/>
      <c r="S165" s="125"/>
      <c r="T165" s="125"/>
      <c r="U165" s="125"/>
      <c r="V165" s="125"/>
      <c r="W165" s="125"/>
      <c r="X165" s="125"/>
      <c r="Y165" s="125"/>
      <c r="Z165" s="125"/>
      <c r="AA165" s="125"/>
    </row>
    <row r="166" spans="1:27" s="126" customFormat="1" ht="18" customHeight="1" x14ac:dyDescent="0.25">
      <c r="A166" s="225"/>
      <c r="B166" s="510" t="s">
        <v>418</v>
      </c>
      <c r="C166" s="515">
        <v>-1146164.4792978</v>
      </c>
      <c r="D166" s="515">
        <v>-144726.29188020001</v>
      </c>
      <c r="E166" s="515">
        <v>-28329.723940800799</v>
      </c>
      <c r="F166" s="516">
        <v>-4664639.1282400014</v>
      </c>
      <c r="G166" s="515">
        <v>-1545741.6930861857</v>
      </c>
      <c r="H166" s="535">
        <v>-710373.84441999998</v>
      </c>
      <c r="I166" s="543">
        <v>-8239975.1608649874</v>
      </c>
      <c r="J166" s="226"/>
      <c r="K166" s="234"/>
      <c r="L166" s="973"/>
      <c r="M166" s="125"/>
      <c r="R166" s="125"/>
      <c r="S166" s="125"/>
      <c r="T166" s="125"/>
      <c r="U166" s="125"/>
      <c r="V166" s="125"/>
      <c r="W166" s="125"/>
      <c r="X166" s="125"/>
      <c r="Y166" s="125"/>
      <c r="Z166" s="125"/>
      <c r="AA166" s="125"/>
    </row>
    <row r="167" spans="1:27" s="126" customFormat="1" ht="18" customHeight="1" x14ac:dyDescent="0.25">
      <c r="A167" s="225"/>
      <c r="B167" s="510" t="s">
        <v>419</v>
      </c>
      <c r="C167" s="515">
        <v>-561786.20900000003</v>
      </c>
      <c r="D167" s="515">
        <v>-143894.48800000001</v>
      </c>
      <c r="E167" s="515">
        <v>-13243.557000000001</v>
      </c>
      <c r="F167" s="516">
        <v>-1153994.2080000001</v>
      </c>
      <c r="G167" s="515">
        <v>-192138.31899999999</v>
      </c>
      <c r="H167" s="535">
        <v>-314671.51799999998</v>
      </c>
      <c r="I167" s="543">
        <v>-2379728.2990000001</v>
      </c>
      <c r="J167" s="226"/>
      <c r="K167" s="234"/>
      <c r="L167" s="973"/>
      <c r="M167" s="125"/>
      <c r="R167" s="125"/>
      <c r="S167" s="125"/>
      <c r="T167" s="125"/>
      <c r="U167" s="125"/>
      <c r="V167" s="125"/>
      <c r="W167" s="125"/>
      <c r="X167" s="125"/>
      <c r="Y167" s="125"/>
      <c r="Z167" s="125"/>
      <c r="AA167" s="125"/>
    </row>
    <row r="168" spans="1:27" s="126" customFormat="1" ht="18" customHeight="1" x14ac:dyDescent="0.25">
      <c r="A168" s="225"/>
      <c r="B168" s="517" t="s">
        <v>420</v>
      </c>
      <c r="C168" s="549"/>
      <c r="D168" s="549"/>
      <c r="E168" s="549"/>
      <c r="F168" s="550"/>
      <c r="G168" s="549"/>
      <c r="H168" s="551"/>
      <c r="I168" s="552">
        <f t="shared" si="22"/>
        <v>0</v>
      </c>
      <c r="J168" s="226"/>
      <c r="K168" s="234"/>
      <c r="L168" s="973"/>
      <c r="M168" s="125"/>
      <c r="R168" s="125"/>
      <c r="S168" s="125"/>
      <c r="T168" s="125"/>
      <c r="U168" s="125"/>
      <c r="V168" s="125"/>
      <c r="W168" s="125"/>
      <c r="X168" s="125"/>
      <c r="Y168" s="125"/>
      <c r="Z168" s="125"/>
      <c r="AA168" s="125"/>
    </row>
    <row r="169" spans="1:27" s="126" customFormat="1" ht="18" customHeight="1" x14ac:dyDescent="0.25">
      <c r="A169" s="225"/>
      <c r="B169" s="562" t="s">
        <v>421</v>
      </c>
      <c r="C169" s="554">
        <f t="shared" ref="C169:H169" si="24">SUM(C163:C168)</f>
        <v>-1026121.6882978</v>
      </c>
      <c r="D169" s="554">
        <f t="shared" si="24"/>
        <v>164425.22011979995</v>
      </c>
      <c r="E169" s="554">
        <f t="shared" si="24"/>
        <v>3039595.7190591991</v>
      </c>
      <c r="F169" s="555">
        <f t="shared" si="24"/>
        <v>1045207.6637599985</v>
      </c>
      <c r="G169" s="554">
        <f t="shared" si="24"/>
        <v>244291.98791381429</v>
      </c>
      <c r="H169" s="556">
        <f t="shared" si="24"/>
        <v>423549.63758000004</v>
      </c>
      <c r="I169" s="563">
        <f t="shared" si="22"/>
        <v>3890948.5401350115</v>
      </c>
      <c r="J169" s="127"/>
      <c r="K169" s="242"/>
      <c r="L169" s="973"/>
      <c r="M169" s="125"/>
      <c r="R169" s="125"/>
      <c r="S169" s="125"/>
      <c r="T169" s="125"/>
      <c r="U169" s="125"/>
      <c r="V169" s="125"/>
      <c r="W169" s="125"/>
      <c r="X169" s="125"/>
      <c r="Y169" s="125"/>
      <c r="Z169" s="125"/>
      <c r="AA169" s="125"/>
    </row>
    <row r="170" spans="1:27" s="126" customFormat="1" ht="18" customHeight="1" x14ac:dyDescent="0.3">
      <c r="A170" s="225"/>
      <c r="B170" s="553"/>
      <c r="C170" s="455"/>
      <c r="D170" s="457"/>
      <c r="E170" s="457"/>
      <c r="F170" s="457"/>
      <c r="G170" s="457"/>
      <c r="H170" s="459"/>
      <c r="I170" s="544"/>
      <c r="J170" s="226"/>
      <c r="K170" s="234"/>
      <c r="L170" s="973"/>
      <c r="M170" s="125"/>
      <c r="R170" s="125"/>
      <c r="S170" s="125"/>
      <c r="T170" s="125"/>
      <c r="U170" s="125"/>
      <c r="V170" s="125"/>
      <c r="W170" s="125"/>
      <c r="X170" s="125"/>
      <c r="Y170" s="125"/>
      <c r="Z170" s="125"/>
      <c r="AA170" s="125"/>
    </row>
    <row r="171" spans="1:27" s="126" customFormat="1" ht="18" customHeight="1" x14ac:dyDescent="0.3">
      <c r="A171" s="225"/>
      <c r="B171" s="511" t="s">
        <v>422</v>
      </c>
      <c r="C171" s="454"/>
      <c r="D171" s="453"/>
      <c r="E171" s="453"/>
      <c r="F171" s="453"/>
      <c r="G171" s="453"/>
      <c r="H171" s="460"/>
      <c r="I171" s="545">
        <f>SUM(I172:I176)</f>
        <v>5253054</v>
      </c>
      <c r="J171" s="226"/>
      <c r="K171" s="234"/>
      <c r="L171" s="972"/>
      <c r="R171" s="125"/>
      <c r="S171" s="125"/>
      <c r="T171" s="125"/>
      <c r="U171" s="125"/>
      <c r="V171" s="125"/>
      <c r="W171" s="125"/>
      <c r="X171" s="125"/>
      <c r="Y171" s="125"/>
      <c r="Z171" s="125"/>
      <c r="AA171" s="125"/>
    </row>
    <row r="172" spans="1:27" s="126" customFormat="1" ht="18" customHeight="1" x14ac:dyDescent="0.3">
      <c r="A172" s="225"/>
      <c r="B172" s="510" t="s">
        <v>423</v>
      </c>
      <c r="C172" s="454"/>
      <c r="D172" s="453"/>
      <c r="E172" s="453"/>
      <c r="F172" s="453"/>
      <c r="G172" s="453"/>
      <c r="H172" s="460"/>
      <c r="I172" s="546">
        <v>1123157</v>
      </c>
      <c r="J172" s="226"/>
      <c r="K172" s="234"/>
      <c r="L172" s="972"/>
      <c r="R172" s="125"/>
      <c r="S172" s="125"/>
      <c r="T172" s="125"/>
      <c r="U172" s="125"/>
      <c r="V172" s="125"/>
      <c r="W172" s="125"/>
      <c r="X172" s="125"/>
      <c r="Y172" s="125"/>
      <c r="Z172" s="125"/>
      <c r="AA172" s="125"/>
    </row>
    <row r="173" spans="1:27" s="126" customFormat="1" ht="18" customHeight="1" x14ac:dyDescent="0.3">
      <c r="A173" s="225"/>
      <c r="B173" s="510" t="s">
        <v>424</v>
      </c>
      <c r="C173" s="454"/>
      <c r="D173" s="453"/>
      <c r="E173" s="453"/>
      <c r="F173" s="453"/>
      <c r="G173" s="453"/>
      <c r="H173" s="460"/>
      <c r="I173" s="546">
        <v>4085847</v>
      </c>
      <c r="J173" s="226"/>
      <c r="K173" s="234"/>
      <c r="L173" s="972"/>
      <c r="R173" s="125"/>
      <c r="S173" s="125"/>
      <c r="T173" s="125"/>
      <c r="U173" s="125"/>
      <c r="V173" s="125"/>
      <c r="W173" s="125"/>
      <c r="X173" s="125"/>
      <c r="Y173" s="125"/>
      <c r="Z173" s="125"/>
      <c r="AA173" s="125"/>
    </row>
    <row r="174" spans="1:27" s="126" customFormat="1" ht="18" customHeight="1" x14ac:dyDescent="0.3">
      <c r="A174" s="225"/>
      <c r="B174" s="510" t="s">
        <v>425</v>
      </c>
      <c r="C174" s="454"/>
      <c r="D174" s="453"/>
      <c r="E174" s="453"/>
      <c r="F174" s="453"/>
      <c r="G174" s="453"/>
      <c r="H174" s="460"/>
      <c r="I174" s="547">
        <v>37550</v>
      </c>
      <c r="J174" s="226"/>
      <c r="K174" s="234"/>
      <c r="L174" s="972"/>
      <c r="R174" s="125"/>
      <c r="S174" s="125"/>
      <c r="T174" s="125"/>
      <c r="U174" s="125"/>
      <c r="V174" s="125"/>
      <c r="W174" s="125"/>
      <c r="X174" s="125"/>
      <c r="Y174" s="125"/>
      <c r="Z174" s="125"/>
      <c r="AA174" s="125"/>
    </row>
    <row r="175" spans="1:27" s="126" customFormat="1" ht="18" customHeight="1" x14ac:dyDescent="0.3">
      <c r="A175" s="225"/>
      <c r="B175" s="510" t="s">
        <v>426</v>
      </c>
      <c r="C175" s="454"/>
      <c r="D175" s="453"/>
      <c r="E175" s="453"/>
      <c r="F175" s="453"/>
      <c r="G175" s="453"/>
      <c r="H175" s="460"/>
      <c r="I175" s="547">
        <v>6500</v>
      </c>
      <c r="J175" s="226"/>
      <c r="K175" s="234"/>
      <c r="L175" s="972"/>
      <c r="R175" s="125"/>
      <c r="S175" s="125"/>
      <c r="T175" s="125"/>
      <c r="U175" s="125"/>
      <c r="V175" s="125"/>
      <c r="W175" s="125"/>
      <c r="X175" s="125"/>
      <c r="Y175" s="125"/>
      <c r="Z175" s="125"/>
      <c r="AA175" s="125"/>
    </row>
    <row r="176" spans="1:27" s="126" customFormat="1" ht="18" customHeight="1" x14ac:dyDescent="0.3">
      <c r="A176" s="225"/>
      <c r="B176" s="510" t="s">
        <v>427</v>
      </c>
      <c r="C176" s="454"/>
      <c r="D176" s="453"/>
      <c r="E176" s="453"/>
      <c r="F176" s="453"/>
      <c r="G176" s="453"/>
      <c r="H176" s="460"/>
      <c r="I176" s="547"/>
      <c r="J176" s="226"/>
      <c r="K176" s="234"/>
      <c r="L176" s="972"/>
      <c r="R176" s="125"/>
      <c r="S176" s="125"/>
      <c r="T176" s="125"/>
      <c r="U176" s="125"/>
      <c r="V176" s="125"/>
      <c r="W176" s="125"/>
      <c r="X176" s="125"/>
      <c r="Y176" s="125"/>
      <c r="Z176" s="125"/>
      <c r="AA176" s="125"/>
    </row>
    <row r="177" spans="1:27" s="126" customFormat="1" ht="18" customHeight="1" x14ac:dyDescent="0.3">
      <c r="A177" s="225"/>
      <c r="B177" s="510"/>
      <c r="C177" s="454"/>
      <c r="D177" s="453"/>
      <c r="E177" s="453"/>
      <c r="F177" s="453"/>
      <c r="G177" s="453"/>
      <c r="H177" s="460"/>
      <c r="I177" s="537"/>
      <c r="J177" s="226"/>
      <c r="K177" s="234"/>
      <c r="L177" s="972"/>
      <c r="R177" s="125"/>
      <c r="S177" s="125"/>
      <c r="T177" s="125"/>
      <c r="U177" s="125"/>
      <c r="V177" s="125"/>
      <c r="W177" s="125"/>
      <c r="X177" s="125"/>
      <c r="Y177" s="125"/>
      <c r="Z177" s="125"/>
      <c r="AA177" s="125"/>
    </row>
    <row r="178" spans="1:27" s="126" customFormat="1" ht="18" customHeight="1" x14ac:dyDescent="0.3">
      <c r="A178" s="225"/>
      <c r="B178" s="511" t="s">
        <v>428</v>
      </c>
      <c r="C178" s="454"/>
      <c r="D178" s="453"/>
      <c r="E178" s="453"/>
      <c r="F178" s="453"/>
      <c r="G178" s="453"/>
      <c r="H178" s="460"/>
      <c r="I178" s="546"/>
      <c r="J178" s="226"/>
      <c r="K178" s="234"/>
      <c r="L178" s="972"/>
      <c r="R178" s="125"/>
      <c r="S178" s="125"/>
      <c r="T178" s="125"/>
      <c r="U178" s="125"/>
      <c r="V178" s="125"/>
      <c r="W178" s="125"/>
      <c r="X178" s="125"/>
      <c r="Y178" s="125"/>
      <c r="Z178" s="125"/>
      <c r="AA178" s="125"/>
    </row>
    <row r="179" spans="1:27" s="126" customFormat="1" ht="32.4" customHeight="1" x14ac:dyDescent="0.3">
      <c r="A179" s="225"/>
      <c r="B179" s="510" t="s">
        <v>429</v>
      </c>
      <c r="C179" s="454"/>
      <c r="D179" s="453"/>
      <c r="E179" s="453"/>
      <c r="F179" s="453"/>
      <c r="G179" s="453"/>
      <c r="H179" s="460"/>
      <c r="I179" s="546">
        <v>-5008307</v>
      </c>
      <c r="J179" s="226"/>
      <c r="K179" s="234"/>
      <c r="L179" s="972"/>
      <c r="R179" s="125"/>
      <c r="S179" s="125"/>
      <c r="T179" s="125"/>
      <c r="U179" s="125"/>
      <c r="V179" s="125"/>
      <c r="W179" s="125"/>
      <c r="X179" s="125"/>
      <c r="Y179" s="125"/>
      <c r="Z179" s="125"/>
      <c r="AA179" s="125"/>
    </row>
    <row r="180" spans="1:27" s="126" customFormat="1" ht="18" customHeight="1" x14ac:dyDescent="0.3">
      <c r="A180" s="225"/>
      <c r="B180" s="510" t="s">
        <v>430</v>
      </c>
      <c r="C180" s="454"/>
      <c r="D180" s="453"/>
      <c r="E180" s="453"/>
      <c r="F180" s="453"/>
      <c r="G180" s="453"/>
      <c r="H180" s="460"/>
      <c r="I180" s="537"/>
      <c r="J180" s="226"/>
      <c r="K180" s="234"/>
      <c r="L180" s="972"/>
      <c r="R180" s="125"/>
      <c r="S180" s="125"/>
      <c r="T180" s="125"/>
      <c r="U180" s="125"/>
      <c r="V180" s="125"/>
      <c r="W180" s="125"/>
      <c r="X180" s="125"/>
      <c r="Y180" s="125"/>
      <c r="Z180" s="125"/>
      <c r="AA180" s="125"/>
    </row>
    <row r="181" spans="1:27" s="126" customFormat="1" ht="18" customHeight="1" x14ac:dyDescent="0.3">
      <c r="A181" s="225"/>
      <c r="B181" s="511" t="s">
        <v>431</v>
      </c>
      <c r="C181" s="454"/>
      <c r="D181" s="453"/>
      <c r="E181" s="453"/>
      <c r="F181" s="453"/>
      <c r="G181" s="453"/>
      <c r="H181" s="460"/>
      <c r="I181" s="545">
        <f>I169+I171+I179</f>
        <v>4135695.5401350111</v>
      </c>
      <c r="J181" s="226"/>
      <c r="K181" s="234"/>
      <c r="L181" s="972"/>
      <c r="R181" s="125"/>
      <c r="S181" s="125"/>
      <c r="T181" s="125"/>
      <c r="U181" s="125"/>
      <c r="V181" s="125"/>
      <c r="W181" s="125"/>
      <c r="X181" s="125"/>
      <c r="Y181" s="125"/>
      <c r="Z181" s="125"/>
      <c r="AA181" s="125"/>
    </row>
    <row r="182" spans="1:27" s="126" customFormat="1" ht="18" customHeight="1" x14ac:dyDescent="0.3">
      <c r="A182" s="225"/>
      <c r="B182" s="510" t="s">
        <v>432</v>
      </c>
      <c r="C182" s="454"/>
      <c r="D182" s="453"/>
      <c r="E182" s="453"/>
      <c r="F182" s="453"/>
      <c r="G182" s="453"/>
      <c r="H182" s="460"/>
      <c r="I182" s="537">
        <v>-57439</v>
      </c>
      <c r="J182" s="226"/>
      <c r="K182" s="234"/>
      <c r="L182" s="972"/>
      <c r="R182" s="125"/>
      <c r="S182" s="125"/>
      <c r="T182" s="125"/>
      <c r="U182" s="125"/>
      <c r="V182" s="125"/>
      <c r="W182" s="125"/>
      <c r="X182" s="125"/>
      <c r="Y182" s="125"/>
      <c r="Z182" s="125"/>
      <c r="AA182" s="125"/>
    </row>
    <row r="183" spans="1:27" s="126" customFormat="1" ht="18" customHeight="1" x14ac:dyDescent="0.3">
      <c r="A183" s="225"/>
      <c r="B183" s="511" t="s">
        <v>433</v>
      </c>
      <c r="C183" s="454"/>
      <c r="D183" s="453"/>
      <c r="E183" s="453"/>
      <c r="F183" s="453"/>
      <c r="G183" s="453"/>
      <c r="H183" s="460"/>
      <c r="I183" s="545">
        <f>I181+I182</f>
        <v>4078256.5401350111</v>
      </c>
      <c r="J183" s="226"/>
      <c r="K183" s="234"/>
      <c r="L183" s="972"/>
      <c r="R183" s="125"/>
      <c r="S183" s="125"/>
      <c r="T183" s="125"/>
      <c r="U183" s="125"/>
      <c r="V183" s="125"/>
      <c r="W183" s="125"/>
      <c r="X183" s="125"/>
      <c r="Y183" s="125"/>
      <c r="Z183" s="125"/>
      <c r="AA183" s="125"/>
    </row>
    <row r="184" spans="1:27" s="126" customFormat="1" ht="18" customHeight="1" x14ac:dyDescent="0.3">
      <c r="A184" s="225"/>
      <c r="B184" s="510" t="s">
        <v>434</v>
      </c>
      <c r="C184" s="454"/>
      <c r="D184" s="453"/>
      <c r="E184" s="453"/>
      <c r="F184" s="453"/>
      <c r="G184" s="453"/>
      <c r="H184" s="460"/>
      <c r="I184" s="546">
        <v>-355251</v>
      </c>
      <c r="J184" s="226"/>
      <c r="K184" s="234"/>
      <c r="L184" s="972"/>
      <c r="R184" s="125"/>
      <c r="S184" s="125"/>
      <c r="T184" s="125"/>
      <c r="U184" s="125"/>
      <c r="V184" s="125"/>
      <c r="W184" s="125"/>
      <c r="X184" s="125"/>
      <c r="Y184" s="125"/>
      <c r="Z184" s="125"/>
      <c r="AA184" s="125"/>
    </row>
    <row r="185" spans="1:27" s="126" customFormat="1" ht="18" customHeight="1" thickBot="1" x14ac:dyDescent="0.35">
      <c r="A185" s="225"/>
      <c r="B185" s="512" t="s">
        <v>435</v>
      </c>
      <c r="C185" s="494"/>
      <c r="D185" s="493"/>
      <c r="E185" s="493"/>
      <c r="F185" s="493"/>
      <c r="G185" s="493"/>
      <c r="H185" s="536"/>
      <c r="I185" s="548">
        <f>I183+I184</f>
        <v>3723005.5401350111</v>
      </c>
      <c r="J185" s="226"/>
      <c r="K185" s="234"/>
      <c r="L185" s="972"/>
      <c r="R185" s="125"/>
      <c r="S185" s="125"/>
      <c r="T185" s="125"/>
      <c r="U185" s="125"/>
      <c r="V185" s="125"/>
      <c r="W185" s="125"/>
      <c r="X185" s="125"/>
      <c r="Y185" s="125"/>
      <c r="Z185" s="125"/>
      <c r="AA185" s="125"/>
    </row>
    <row r="186" spans="1:27" s="126" customFormat="1" ht="14.25" customHeight="1" x14ac:dyDescent="0.3">
      <c r="A186" s="225"/>
      <c r="B186" s="209"/>
      <c r="C186" s="204"/>
      <c r="D186" s="204"/>
      <c r="E186" s="204"/>
      <c r="F186" s="204"/>
      <c r="G186" s="204"/>
      <c r="H186" s="204"/>
      <c r="I186" s="226"/>
      <c r="J186" s="226"/>
      <c r="K186" s="234"/>
      <c r="L186" s="972"/>
      <c r="R186" s="125"/>
      <c r="S186" s="125"/>
      <c r="T186" s="125"/>
      <c r="U186" s="125"/>
      <c r="V186" s="125"/>
      <c r="W186" s="125"/>
      <c r="X186" s="125"/>
      <c r="Y186" s="125"/>
      <c r="Z186" s="125"/>
      <c r="AA186" s="125"/>
    </row>
    <row r="187" spans="1:27" s="126" customFormat="1" ht="14.25" customHeight="1" x14ac:dyDescent="0.3">
      <c r="A187" s="225"/>
      <c r="B187" s="209"/>
      <c r="C187" s="204"/>
      <c r="D187" s="204"/>
      <c r="E187" s="204"/>
      <c r="F187" s="204"/>
      <c r="G187" s="204"/>
      <c r="H187" s="204"/>
      <c r="I187" s="226"/>
      <c r="J187" s="226"/>
      <c r="K187" s="234"/>
      <c r="L187" s="972"/>
      <c r="R187" s="125"/>
      <c r="S187" s="125"/>
      <c r="T187" s="125"/>
      <c r="U187" s="125"/>
      <c r="V187" s="125"/>
      <c r="W187" s="125"/>
      <c r="X187" s="125"/>
      <c r="Y187" s="125"/>
      <c r="Z187" s="125"/>
      <c r="AA187" s="125"/>
    </row>
    <row r="188" spans="1:27" s="126" customFormat="1" ht="14.25" customHeight="1" x14ac:dyDescent="0.3">
      <c r="A188" s="225"/>
      <c r="B188" s="122"/>
      <c r="C188" s="127"/>
      <c r="D188" s="127"/>
      <c r="E188" s="204"/>
      <c r="F188" s="204"/>
      <c r="G188" s="204"/>
      <c r="H188" s="204"/>
      <c r="I188" s="226"/>
      <c r="J188" s="226"/>
      <c r="K188" s="234"/>
      <c r="L188" s="972"/>
      <c r="R188" s="125"/>
      <c r="S188" s="125"/>
      <c r="T188" s="125"/>
      <c r="U188" s="125"/>
      <c r="V188" s="125"/>
      <c r="W188" s="125"/>
      <c r="X188" s="125"/>
      <c r="Y188" s="125"/>
      <c r="Z188" s="125"/>
      <c r="AA188" s="125"/>
    </row>
    <row r="189" spans="1:27" s="126" customFormat="1" ht="14.25" customHeight="1" thickBot="1" x14ac:dyDescent="0.35">
      <c r="A189" s="225"/>
      <c r="B189" s="119"/>
      <c r="C189" s="193"/>
      <c r="D189" s="193"/>
      <c r="E189" s="204"/>
      <c r="F189" s="204"/>
      <c r="G189" s="204"/>
      <c r="H189" s="204"/>
      <c r="I189" s="226"/>
      <c r="J189" s="226"/>
      <c r="K189" s="234"/>
      <c r="L189" s="972"/>
      <c r="R189" s="125"/>
      <c r="S189" s="125"/>
      <c r="T189" s="125"/>
      <c r="U189" s="125"/>
      <c r="V189" s="125"/>
      <c r="W189" s="125"/>
      <c r="X189" s="125"/>
      <c r="Y189" s="125"/>
      <c r="Z189" s="125"/>
      <c r="AA189" s="125"/>
    </row>
    <row r="190" spans="1:27" ht="14.25" customHeight="1" thickBot="1" x14ac:dyDescent="0.35">
      <c r="B190" s="212" t="s">
        <v>16</v>
      </c>
      <c r="C190" s="219"/>
      <c r="D190" s="219"/>
      <c r="E190" s="219"/>
      <c r="F190" s="219"/>
      <c r="H190" s="968" t="s">
        <v>218</v>
      </c>
      <c r="I190" s="968"/>
      <c r="J190" s="150"/>
      <c r="R190" s="125"/>
      <c r="S190" s="125"/>
      <c r="T190" s="125"/>
      <c r="U190" s="125"/>
      <c r="V190" s="125"/>
      <c r="W190" s="125"/>
      <c r="X190" s="125"/>
      <c r="Y190" s="125"/>
      <c r="Z190" s="125"/>
      <c r="AA190" s="125"/>
    </row>
    <row r="191" spans="1:27" s="126" customFormat="1" ht="19.95" customHeight="1" thickBot="1" x14ac:dyDescent="0.35">
      <c r="A191" s="226"/>
      <c r="B191" s="914" t="s">
        <v>329</v>
      </c>
      <c r="C191" s="939">
        <v>2023</v>
      </c>
      <c r="D191" s="940"/>
      <c r="E191" s="940"/>
      <c r="F191" s="940"/>
      <c r="G191" s="940"/>
      <c r="H191" s="940"/>
      <c r="I191" s="941"/>
      <c r="J191" s="226"/>
      <c r="K191" s="241"/>
      <c r="L191" s="972"/>
      <c r="R191" s="125"/>
      <c r="S191" s="125"/>
      <c r="T191" s="125"/>
      <c r="U191" s="125"/>
      <c r="V191" s="125"/>
      <c r="W191" s="125"/>
      <c r="X191" s="125"/>
      <c r="Y191" s="125"/>
      <c r="Z191" s="125"/>
      <c r="AA191" s="125"/>
    </row>
    <row r="192" spans="1:27" s="126" customFormat="1" ht="16.2" customHeight="1" thickBot="1" x14ac:dyDescent="0.35">
      <c r="A192" s="202"/>
      <c r="B192" s="915"/>
      <c r="C192" s="889" t="s">
        <v>101</v>
      </c>
      <c r="D192" s="889" t="s">
        <v>102</v>
      </c>
      <c r="E192" s="943" t="s">
        <v>103</v>
      </c>
      <c r="F192" s="944"/>
      <c r="G192" s="846" t="s">
        <v>104</v>
      </c>
      <c r="H192" s="846" t="s">
        <v>105</v>
      </c>
      <c r="I192" s="945" t="s">
        <v>93</v>
      </c>
      <c r="J192" s="226"/>
      <c r="K192" s="241"/>
      <c r="L192" s="972"/>
      <c r="R192" s="125"/>
      <c r="S192" s="125"/>
      <c r="T192" s="125"/>
      <c r="U192" s="125"/>
      <c r="V192" s="125"/>
      <c r="W192" s="125"/>
      <c r="X192" s="125"/>
      <c r="Y192" s="125"/>
      <c r="Z192" s="125"/>
      <c r="AA192" s="125"/>
    </row>
    <row r="193" spans="1:27" s="126" customFormat="1" ht="18" customHeight="1" thickBot="1" x14ac:dyDescent="0.35">
      <c r="A193" s="202"/>
      <c r="B193" s="915"/>
      <c r="C193" s="895"/>
      <c r="D193" s="942"/>
      <c r="E193" s="252" t="s">
        <v>409</v>
      </c>
      <c r="F193" s="251" t="s">
        <v>180</v>
      </c>
      <c r="G193" s="847"/>
      <c r="H193" s="847"/>
      <c r="I193" s="946"/>
      <c r="J193" s="226"/>
      <c r="K193" s="241"/>
      <c r="L193" s="972"/>
      <c r="R193" s="125"/>
      <c r="S193" s="125"/>
      <c r="T193" s="125"/>
      <c r="U193" s="125"/>
      <c r="V193" s="125"/>
      <c r="W193" s="125"/>
      <c r="X193" s="125"/>
      <c r="Y193" s="125"/>
      <c r="Z193" s="125"/>
      <c r="AA193" s="125"/>
    </row>
    <row r="194" spans="1:27" s="126" customFormat="1" ht="18" customHeight="1" x14ac:dyDescent="0.3">
      <c r="A194" s="225"/>
      <c r="B194" s="474" t="s">
        <v>89</v>
      </c>
      <c r="C194" s="558">
        <v>318851.65500000003</v>
      </c>
      <c r="D194" s="558">
        <v>40252.053999999996</v>
      </c>
      <c r="E194" s="558">
        <v>251394.88388000004</v>
      </c>
      <c r="F194" s="559">
        <v>3339960.6001200001</v>
      </c>
      <c r="G194" s="558">
        <v>219574.18746000002</v>
      </c>
      <c r="H194" s="560">
        <v>368523.8</v>
      </c>
      <c r="I194" s="561">
        <f>SUM(C194:H194)</f>
        <v>4538557.1804600004</v>
      </c>
      <c r="J194" s="226"/>
      <c r="K194" s="241"/>
      <c r="L194" s="973"/>
      <c r="M194" s="125"/>
      <c r="R194" s="125"/>
      <c r="S194" s="125"/>
      <c r="T194" s="125"/>
      <c r="U194" s="125"/>
      <c r="V194" s="125"/>
      <c r="W194" s="125"/>
      <c r="X194" s="125"/>
      <c r="Y194" s="125"/>
      <c r="Z194" s="125"/>
      <c r="AA194" s="125"/>
    </row>
    <row r="195" spans="1:27" s="126" customFormat="1" ht="18" customHeight="1" x14ac:dyDescent="0.3">
      <c r="A195" s="225"/>
      <c r="B195" s="510" t="s">
        <v>437</v>
      </c>
      <c r="C195" s="506"/>
      <c r="D195" s="506"/>
      <c r="E195" s="506"/>
      <c r="F195" s="508"/>
      <c r="G195" s="506"/>
      <c r="H195" s="528"/>
      <c r="I195" s="537">
        <f t="shared" ref="I195:I204" si="25">SUM(C195:H195)</f>
        <v>0</v>
      </c>
      <c r="J195" s="226"/>
      <c r="K195" s="241"/>
      <c r="L195" s="973"/>
      <c r="M195" s="125"/>
      <c r="R195" s="125"/>
      <c r="S195" s="125"/>
      <c r="T195" s="125"/>
      <c r="U195" s="125"/>
      <c r="V195" s="125"/>
      <c r="W195" s="125"/>
      <c r="X195" s="125"/>
      <c r="Y195" s="125"/>
      <c r="Z195" s="125"/>
      <c r="AA195" s="125"/>
    </row>
    <row r="196" spans="1:27" s="126" customFormat="1" ht="18" customHeight="1" x14ac:dyDescent="0.25">
      <c r="A196" s="225"/>
      <c r="B196" s="510" t="s">
        <v>436</v>
      </c>
      <c r="C196" s="513">
        <v>-112883.329</v>
      </c>
      <c r="D196" s="513">
        <v>-3006.1039999999998</v>
      </c>
      <c r="E196" s="513">
        <v>-6507.7020400000001</v>
      </c>
      <c r="F196" s="514">
        <v>-86459.469960000002</v>
      </c>
      <c r="G196" s="513"/>
      <c r="H196" s="529">
        <v>-18936.643</v>
      </c>
      <c r="I196" s="537">
        <f t="shared" si="25"/>
        <v>-227793.24800000002</v>
      </c>
      <c r="J196" s="226"/>
      <c r="K196" s="241"/>
      <c r="L196" s="973"/>
      <c r="M196" s="125"/>
      <c r="R196" s="125"/>
      <c r="S196" s="125"/>
      <c r="T196" s="125"/>
      <c r="U196" s="125"/>
      <c r="V196" s="125"/>
      <c r="W196" s="125"/>
      <c r="X196" s="125"/>
      <c r="Y196" s="125"/>
      <c r="Z196" s="125"/>
      <c r="AA196" s="125"/>
    </row>
    <row r="197" spans="1:27" s="126" customFormat="1" ht="18" customHeight="1" x14ac:dyDescent="0.25">
      <c r="A197" s="225"/>
      <c r="B197" s="517" t="s">
        <v>413</v>
      </c>
      <c r="C197" s="518">
        <v>-150617.25399999999</v>
      </c>
      <c r="D197" s="518">
        <v>-26975.780999999999</v>
      </c>
      <c r="E197" s="518">
        <v>-12741.78556</v>
      </c>
      <c r="F197" s="519">
        <v>-169283.72244000001</v>
      </c>
      <c r="G197" s="518"/>
      <c r="H197" s="530">
        <v>-135248.42499999999</v>
      </c>
      <c r="I197" s="538">
        <f t="shared" si="25"/>
        <v>-494866.96799999994</v>
      </c>
      <c r="J197" s="226"/>
      <c r="K197" s="241"/>
      <c r="L197" s="973"/>
      <c r="M197" s="125"/>
      <c r="R197" s="125"/>
      <c r="S197" s="125"/>
      <c r="T197" s="125"/>
      <c r="U197" s="125"/>
      <c r="V197" s="125"/>
      <c r="W197" s="125"/>
      <c r="X197" s="125"/>
      <c r="Y197" s="125"/>
      <c r="Z197" s="125"/>
      <c r="AA197" s="125"/>
    </row>
    <row r="198" spans="1:27" s="126" customFormat="1" ht="18" customHeight="1" x14ac:dyDescent="0.25">
      <c r="A198" s="225"/>
      <c r="B198" s="539" t="s">
        <v>414</v>
      </c>
      <c r="C198" s="521">
        <f t="shared" ref="C198:H198" si="26">SUM(C194:C197)</f>
        <v>55351.072000000044</v>
      </c>
      <c r="D198" s="521">
        <f t="shared" si="26"/>
        <v>10270.168999999998</v>
      </c>
      <c r="E198" s="521">
        <f t="shared" si="26"/>
        <v>232145.39628000004</v>
      </c>
      <c r="F198" s="522">
        <f t="shared" si="26"/>
        <v>3084217.40772</v>
      </c>
      <c r="G198" s="521">
        <f t="shared" si="26"/>
        <v>219574.18746000002</v>
      </c>
      <c r="H198" s="531">
        <f t="shared" si="26"/>
        <v>214338.73200000002</v>
      </c>
      <c r="I198" s="540">
        <f>SUM(C198:H198)</f>
        <v>3815896.9644599999</v>
      </c>
      <c r="J198" s="226"/>
      <c r="K198" s="234"/>
      <c r="L198" s="973"/>
      <c r="M198" s="125"/>
      <c r="R198" s="125"/>
      <c r="S198" s="125"/>
      <c r="T198" s="125"/>
      <c r="U198" s="125"/>
      <c r="V198" s="125"/>
      <c r="W198" s="125"/>
      <c r="X198" s="125"/>
      <c r="Y198" s="125"/>
      <c r="Z198" s="125"/>
      <c r="AA198" s="125"/>
    </row>
    <row r="199" spans="1:27" s="126" customFormat="1" ht="18" customHeight="1" x14ac:dyDescent="0.25">
      <c r="A199" s="225"/>
      <c r="B199" s="523" t="s">
        <v>441</v>
      </c>
      <c r="C199" s="524">
        <v>10439.44</v>
      </c>
      <c r="D199" s="524">
        <v>2546.4279999999999</v>
      </c>
      <c r="E199" s="524"/>
      <c r="F199" s="525">
        <v>330354.25799999997</v>
      </c>
      <c r="G199" s="524">
        <v>-55404.4836</v>
      </c>
      <c r="H199" s="532">
        <v>2637.7180899999998</v>
      </c>
      <c r="I199" s="541">
        <f t="shared" si="25"/>
        <v>290573.36048999999</v>
      </c>
      <c r="J199" s="226"/>
      <c r="K199" s="234"/>
      <c r="L199" s="973"/>
      <c r="M199" s="125"/>
      <c r="R199" s="125"/>
      <c r="S199" s="125"/>
      <c r="T199" s="125"/>
      <c r="U199" s="125"/>
      <c r="V199" s="125"/>
      <c r="W199" s="125"/>
      <c r="X199" s="125"/>
      <c r="Y199" s="125"/>
      <c r="Z199" s="125"/>
      <c r="AA199" s="125"/>
    </row>
    <row r="200" spans="1:27" s="126" customFormat="1" ht="18" customHeight="1" x14ac:dyDescent="0.25">
      <c r="A200" s="225"/>
      <c r="B200" s="539" t="s">
        <v>416</v>
      </c>
      <c r="C200" s="521">
        <f t="shared" ref="C200:H200" si="27">SUM(C198:C199)</f>
        <v>65790.512000000046</v>
      </c>
      <c r="D200" s="521">
        <f t="shared" si="27"/>
        <v>12816.596999999998</v>
      </c>
      <c r="E200" s="521">
        <f t="shared" si="27"/>
        <v>232145.39628000004</v>
      </c>
      <c r="F200" s="522">
        <f t="shared" si="27"/>
        <v>3414571.6657199999</v>
      </c>
      <c r="G200" s="521">
        <f t="shared" si="27"/>
        <v>164169.70386000001</v>
      </c>
      <c r="H200" s="531">
        <f t="shared" si="27"/>
        <v>216976.45009000003</v>
      </c>
      <c r="I200" s="540">
        <f t="shared" si="25"/>
        <v>4106470.3249499998</v>
      </c>
      <c r="J200" s="226"/>
      <c r="K200" s="234"/>
      <c r="L200" s="973"/>
      <c r="M200" s="125"/>
      <c r="R200" s="125"/>
      <c r="S200" s="125"/>
      <c r="T200" s="125"/>
      <c r="U200" s="125"/>
      <c r="V200" s="125"/>
      <c r="W200" s="125"/>
      <c r="X200" s="125"/>
      <c r="Y200" s="125"/>
      <c r="Z200" s="125"/>
      <c r="AA200" s="125"/>
    </row>
    <row r="201" spans="1:27" s="126" customFormat="1" ht="18" customHeight="1" x14ac:dyDescent="0.3">
      <c r="A201" s="225"/>
      <c r="B201" s="520"/>
      <c r="C201" s="526"/>
      <c r="D201" s="526"/>
      <c r="E201" s="526"/>
      <c r="F201" s="527"/>
      <c r="G201" s="526"/>
      <c r="H201" s="533"/>
      <c r="I201" s="542"/>
      <c r="J201" s="226"/>
      <c r="K201" s="234"/>
      <c r="L201" s="972"/>
      <c r="R201" s="125"/>
      <c r="S201" s="125"/>
      <c r="T201" s="125"/>
      <c r="U201" s="125"/>
      <c r="V201" s="125"/>
      <c r="W201" s="125"/>
      <c r="X201" s="125"/>
      <c r="Y201" s="125"/>
      <c r="Z201" s="125"/>
      <c r="AA201" s="125"/>
    </row>
    <row r="202" spans="1:27" s="126" customFormat="1" ht="18" customHeight="1" x14ac:dyDescent="0.3">
      <c r="A202" s="225"/>
      <c r="B202" s="511" t="s">
        <v>417</v>
      </c>
      <c r="C202" s="507"/>
      <c r="D202" s="507"/>
      <c r="E202" s="507"/>
      <c r="F202" s="509"/>
      <c r="G202" s="507"/>
      <c r="H202" s="534"/>
      <c r="I202" s="537"/>
      <c r="J202" s="226"/>
      <c r="K202" s="234"/>
      <c r="L202" s="972"/>
      <c r="R202" s="125"/>
      <c r="S202" s="125"/>
      <c r="T202" s="125"/>
      <c r="U202" s="125"/>
      <c r="V202" s="125"/>
      <c r="W202" s="125"/>
      <c r="X202" s="125"/>
      <c r="Y202" s="125"/>
      <c r="Z202" s="125"/>
      <c r="AA202" s="125"/>
    </row>
    <row r="203" spans="1:27" s="126" customFormat="1" ht="18" customHeight="1" x14ac:dyDescent="0.25">
      <c r="A203" s="225"/>
      <c r="B203" s="510" t="s">
        <v>418</v>
      </c>
      <c r="C203" s="515">
        <v>-47038.785329999999</v>
      </c>
      <c r="D203" s="515">
        <v>-4411.8021200000003</v>
      </c>
      <c r="E203" s="515">
        <v>-225581.871587678</v>
      </c>
      <c r="F203" s="516">
        <v>-2850145.05305058</v>
      </c>
      <c r="G203" s="515">
        <v>-249711.99736000001</v>
      </c>
      <c r="H203" s="535">
        <v>-209620.55976999999</v>
      </c>
      <c r="I203" s="543">
        <f t="shared" si="25"/>
        <v>-3586510.0692182579</v>
      </c>
      <c r="J203" s="226"/>
      <c r="K203" s="234"/>
      <c r="L203" s="973"/>
      <c r="M203" s="125"/>
      <c r="R203" s="125"/>
      <c r="S203" s="125"/>
      <c r="T203" s="125"/>
      <c r="U203" s="125"/>
      <c r="V203" s="125"/>
      <c r="W203" s="125"/>
      <c r="X203" s="125"/>
      <c r="Y203" s="125"/>
      <c r="Z203" s="125"/>
      <c r="AA203" s="125"/>
    </row>
    <row r="204" spans="1:27" s="126" customFormat="1" ht="18" customHeight="1" x14ac:dyDescent="0.25">
      <c r="A204" s="225"/>
      <c r="B204" s="510" t="s">
        <v>419</v>
      </c>
      <c r="C204" s="515">
        <v>16321.690130249999</v>
      </c>
      <c r="D204" s="515">
        <v>2586.0674100000001</v>
      </c>
      <c r="E204" s="515">
        <v>-22826.746758462399</v>
      </c>
      <c r="F204" s="516">
        <v>-303071.035505287</v>
      </c>
      <c r="G204" s="515">
        <v>-12704.02541</v>
      </c>
      <c r="H204" s="535">
        <v>-2574.4378099999999</v>
      </c>
      <c r="I204" s="543">
        <f t="shared" si="25"/>
        <v>-322268.48794349935</v>
      </c>
      <c r="J204" s="226"/>
      <c r="K204" s="234"/>
      <c r="L204" s="973"/>
      <c r="M204" s="125"/>
      <c r="R204" s="125"/>
      <c r="S204" s="125"/>
      <c r="T204" s="125"/>
      <c r="U204" s="125"/>
      <c r="V204" s="125"/>
      <c r="W204" s="125"/>
      <c r="X204" s="125"/>
      <c r="Y204" s="125"/>
      <c r="Z204" s="125"/>
      <c r="AA204" s="125"/>
    </row>
    <row r="205" spans="1:27" s="126" customFormat="1" ht="18" customHeight="1" x14ac:dyDescent="0.25">
      <c r="A205" s="225"/>
      <c r="B205" s="517" t="s">
        <v>420</v>
      </c>
      <c r="C205" s="549"/>
      <c r="D205" s="549"/>
      <c r="E205" s="549"/>
      <c r="F205" s="550"/>
      <c r="G205" s="549"/>
      <c r="H205" s="551"/>
      <c r="I205" s="552">
        <f>SUM(C205:H205)</f>
        <v>0</v>
      </c>
      <c r="J205" s="226"/>
      <c r="K205" s="234"/>
      <c r="L205" s="973"/>
      <c r="M205" s="125"/>
      <c r="R205" s="125"/>
      <c r="S205" s="125"/>
      <c r="T205" s="125"/>
      <c r="U205" s="125"/>
      <c r="V205" s="125"/>
      <c r="W205" s="125"/>
      <c r="X205" s="125"/>
      <c r="Y205" s="125"/>
      <c r="Z205" s="125"/>
      <c r="AA205" s="125"/>
    </row>
    <row r="206" spans="1:27" s="126" customFormat="1" ht="18" customHeight="1" x14ac:dyDescent="0.25">
      <c r="A206" s="225"/>
      <c r="B206" s="562" t="s">
        <v>421</v>
      </c>
      <c r="C206" s="554">
        <f t="shared" ref="C206:H206" si="28">SUM(C200:C205)</f>
        <v>35073.416800250045</v>
      </c>
      <c r="D206" s="554">
        <f t="shared" si="28"/>
        <v>10990.862289999997</v>
      </c>
      <c r="E206" s="554">
        <f t="shared" si="28"/>
        <v>-16263.222066140359</v>
      </c>
      <c r="F206" s="555">
        <f t="shared" si="28"/>
        <v>261355.57716413296</v>
      </c>
      <c r="G206" s="554">
        <f t="shared" si="28"/>
        <v>-98246.318910000002</v>
      </c>
      <c r="H206" s="556">
        <f t="shared" si="28"/>
        <v>4781.4525100000355</v>
      </c>
      <c r="I206" s="563">
        <f>SUM(C206:H206)</f>
        <v>197691.76778824269</v>
      </c>
      <c r="J206" s="226"/>
      <c r="K206" s="242"/>
      <c r="L206" s="973"/>
      <c r="M206" s="125"/>
      <c r="R206" s="125"/>
      <c r="S206" s="125"/>
      <c r="T206" s="125"/>
      <c r="U206" s="125"/>
      <c r="V206" s="125"/>
      <c r="W206" s="125"/>
      <c r="X206" s="125"/>
      <c r="Y206" s="125"/>
      <c r="Z206" s="125"/>
      <c r="AA206" s="125"/>
    </row>
    <row r="207" spans="1:27" s="126" customFormat="1" ht="18" customHeight="1" x14ac:dyDescent="0.3">
      <c r="A207" s="225"/>
      <c r="B207" s="553"/>
      <c r="C207" s="455"/>
      <c r="D207" s="457"/>
      <c r="E207" s="457"/>
      <c r="F207" s="457"/>
      <c r="G207" s="457"/>
      <c r="H207" s="459"/>
      <c r="I207" s="544"/>
      <c r="J207" s="226"/>
      <c r="K207" s="234"/>
      <c r="L207" s="972"/>
      <c r="R207" s="125"/>
      <c r="S207" s="125"/>
      <c r="T207" s="125"/>
      <c r="U207" s="125"/>
      <c r="V207" s="125"/>
      <c r="W207" s="125"/>
      <c r="X207" s="125"/>
      <c r="Y207" s="125"/>
      <c r="Z207" s="125"/>
      <c r="AA207" s="125"/>
    </row>
    <row r="208" spans="1:27" s="126" customFormat="1" ht="18" customHeight="1" x14ac:dyDescent="0.3">
      <c r="A208" s="225"/>
      <c r="B208" s="511" t="s">
        <v>422</v>
      </c>
      <c r="C208" s="454"/>
      <c r="D208" s="453"/>
      <c r="E208" s="453"/>
      <c r="F208" s="453"/>
      <c r="G208" s="453"/>
      <c r="H208" s="460"/>
      <c r="I208" s="545">
        <f>SUM(I209:I213)</f>
        <v>1296978.11133</v>
      </c>
      <c r="J208" s="226"/>
      <c r="K208" s="234"/>
      <c r="L208" s="972"/>
      <c r="R208" s="125"/>
      <c r="S208" s="125"/>
      <c r="T208" s="125"/>
      <c r="U208" s="125"/>
      <c r="V208" s="125"/>
      <c r="W208" s="125"/>
      <c r="X208" s="125"/>
      <c r="Y208" s="125"/>
      <c r="Z208" s="125"/>
      <c r="AA208" s="125"/>
    </row>
    <row r="209" spans="1:27" s="126" customFormat="1" ht="18" customHeight="1" x14ac:dyDescent="0.3">
      <c r="A209" s="225"/>
      <c r="B209" s="510" t="s">
        <v>423</v>
      </c>
      <c r="C209" s="454"/>
      <c r="D209" s="453"/>
      <c r="E209" s="453"/>
      <c r="F209" s="453"/>
      <c r="G209" s="453"/>
      <c r="H209" s="460"/>
      <c r="I209" s="546">
        <v>279529.10127999994</v>
      </c>
      <c r="J209" s="226"/>
      <c r="K209" s="234"/>
      <c r="L209" s="972"/>
      <c r="R209" s="125"/>
      <c r="S209" s="125"/>
      <c r="T209" s="125"/>
      <c r="U209" s="125"/>
      <c r="V209" s="125"/>
      <c r="W209" s="125"/>
      <c r="X209" s="125"/>
      <c r="Y209" s="125"/>
      <c r="Z209" s="125"/>
      <c r="AA209" s="125"/>
    </row>
    <row r="210" spans="1:27" s="126" customFormat="1" ht="18" customHeight="1" x14ac:dyDescent="0.3">
      <c r="A210" s="225"/>
      <c r="B210" s="510" t="s">
        <v>424</v>
      </c>
      <c r="C210" s="454"/>
      <c r="D210" s="453"/>
      <c r="E210" s="453"/>
      <c r="F210" s="453"/>
      <c r="G210" s="453"/>
      <c r="H210" s="460"/>
      <c r="I210" s="546">
        <v>1007889.8830499999</v>
      </c>
      <c r="J210" s="226"/>
      <c r="K210" s="234"/>
      <c r="L210" s="972"/>
      <c r="R210" s="125"/>
      <c r="S210" s="125"/>
      <c r="T210" s="125"/>
      <c r="U210" s="125"/>
      <c r="V210" s="125"/>
      <c r="W210" s="125"/>
      <c r="X210" s="125"/>
      <c r="Y210" s="125"/>
      <c r="Z210" s="125"/>
      <c r="AA210" s="125"/>
    </row>
    <row r="211" spans="1:27" s="126" customFormat="1" ht="18" customHeight="1" x14ac:dyDescent="0.3">
      <c r="A211" s="225"/>
      <c r="B211" s="510" t="s">
        <v>425</v>
      </c>
      <c r="C211" s="454"/>
      <c r="D211" s="453"/>
      <c r="E211" s="453"/>
      <c r="F211" s="453"/>
      <c r="G211" s="453"/>
      <c r="H211" s="460"/>
      <c r="I211" s="547"/>
      <c r="J211" s="226"/>
      <c r="K211" s="234"/>
      <c r="L211" s="972"/>
      <c r="R211" s="125"/>
      <c r="S211" s="125"/>
      <c r="T211" s="125"/>
      <c r="U211" s="125"/>
      <c r="V211" s="125"/>
      <c r="W211" s="125"/>
      <c r="X211" s="125"/>
      <c r="Y211" s="125"/>
      <c r="Z211" s="125"/>
      <c r="AA211" s="125"/>
    </row>
    <row r="212" spans="1:27" s="126" customFormat="1" ht="18" customHeight="1" x14ac:dyDescent="0.3">
      <c r="A212" s="225"/>
      <c r="B212" s="510" t="s">
        <v>426</v>
      </c>
      <c r="C212" s="454"/>
      <c r="D212" s="453"/>
      <c r="E212" s="453"/>
      <c r="F212" s="453"/>
      <c r="G212" s="453"/>
      <c r="H212" s="460"/>
      <c r="I212" s="547"/>
      <c r="J212" s="226"/>
      <c r="K212" s="234"/>
      <c r="L212" s="972"/>
      <c r="R212" s="125"/>
      <c r="S212" s="125"/>
      <c r="T212" s="125"/>
      <c r="U212" s="125"/>
      <c r="V212" s="125"/>
      <c r="W212" s="125"/>
      <c r="X212" s="125"/>
      <c r="Y212" s="125"/>
      <c r="Z212" s="125"/>
      <c r="AA212" s="125"/>
    </row>
    <row r="213" spans="1:27" s="126" customFormat="1" ht="18" customHeight="1" x14ac:dyDescent="0.3">
      <c r="A213" s="225"/>
      <c r="B213" s="510" t="s">
        <v>427</v>
      </c>
      <c r="C213" s="454"/>
      <c r="D213" s="453"/>
      <c r="E213" s="453"/>
      <c r="F213" s="453"/>
      <c r="G213" s="453"/>
      <c r="H213" s="460"/>
      <c r="I213" s="547">
        <v>9559.1270000000004</v>
      </c>
      <c r="J213" s="226"/>
      <c r="K213" s="234"/>
      <c r="L213" s="972"/>
      <c r="R213" s="125"/>
      <c r="S213" s="125"/>
      <c r="T213" s="125"/>
      <c r="U213" s="125"/>
      <c r="V213" s="125"/>
      <c r="W213" s="125"/>
      <c r="X213" s="125"/>
      <c r="Y213" s="125"/>
      <c r="Z213" s="125"/>
      <c r="AA213" s="125"/>
    </row>
    <row r="214" spans="1:27" s="126" customFormat="1" ht="18" customHeight="1" x14ac:dyDescent="0.3">
      <c r="A214" s="225"/>
      <c r="B214" s="510"/>
      <c r="C214" s="454"/>
      <c r="D214" s="453"/>
      <c r="E214" s="453"/>
      <c r="F214" s="453"/>
      <c r="G214" s="453"/>
      <c r="H214" s="460"/>
      <c r="I214" s="537"/>
      <c r="J214" s="226"/>
      <c r="K214" s="234"/>
      <c r="L214" s="972"/>
      <c r="R214" s="125"/>
      <c r="S214" s="125"/>
      <c r="T214" s="125"/>
      <c r="U214" s="125"/>
      <c r="V214" s="125"/>
      <c r="W214" s="125"/>
      <c r="X214" s="125"/>
      <c r="Y214" s="125"/>
      <c r="Z214" s="125"/>
      <c r="AA214" s="125"/>
    </row>
    <row r="215" spans="1:27" s="126" customFormat="1" ht="18" customHeight="1" x14ac:dyDescent="0.3">
      <c r="A215" s="225"/>
      <c r="B215" s="511" t="s">
        <v>428</v>
      </c>
      <c r="C215" s="454"/>
      <c r="D215" s="453"/>
      <c r="E215" s="453"/>
      <c r="F215" s="453"/>
      <c r="G215" s="453"/>
      <c r="H215" s="460"/>
      <c r="I215" s="546"/>
      <c r="J215" s="226"/>
      <c r="K215" s="234"/>
      <c r="L215" s="972"/>
      <c r="R215" s="125"/>
      <c r="S215" s="125"/>
      <c r="T215" s="125"/>
      <c r="U215" s="125"/>
      <c r="V215" s="125"/>
      <c r="W215" s="125"/>
      <c r="X215" s="125"/>
      <c r="Y215" s="125"/>
      <c r="Z215" s="125"/>
      <c r="AA215" s="125"/>
    </row>
    <row r="216" spans="1:27" s="126" customFormat="1" ht="28.2" customHeight="1" x14ac:dyDescent="0.3">
      <c r="A216" s="225"/>
      <c r="B216" s="510" t="s">
        <v>429</v>
      </c>
      <c r="C216" s="454"/>
      <c r="D216" s="453"/>
      <c r="E216" s="453"/>
      <c r="F216" s="453"/>
      <c r="G216" s="453"/>
      <c r="H216" s="460"/>
      <c r="I216" s="546">
        <v>-1786022</v>
      </c>
      <c r="J216" s="226"/>
      <c r="K216" s="234"/>
      <c r="L216" s="972"/>
      <c r="R216" s="125"/>
      <c r="S216" s="125"/>
      <c r="T216" s="125"/>
      <c r="U216" s="125"/>
      <c r="V216" s="125"/>
      <c r="W216" s="125"/>
      <c r="X216" s="125"/>
      <c r="Y216" s="125"/>
      <c r="Z216" s="125"/>
      <c r="AA216" s="125"/>
    </row>
    <row r="217" spans="1:27" s="126" customFormat="1" ht="18" customHeight="1" x14ac:dyDescent="0.3">
      <c r="A217" s="225"/>
      <c r="B217" s="510" t="s">
        <v>430</v>
      </c>
      <c r="C217" s="454"/>
      <c r="D217" s="453"/>
      <c r="E217" s="453"/>
      <c r="F217" s="453"/>
      <c r="G217" s="453"/>
      <c r="H217" s="460"/>
      <c r="I217" s="537"/>
      <c r="J217" s="226"/>
      <c r="K217" s="234"/>
      <c r="L217" s="972"/>
      <c r="R217" s="125"/>
      <c r="S217" s="125"/>
      <c r="T217" s="125"/>
      <c r="U217" s="125"/>
      <c r="V217" s="125"/>
      <c r="W217" s="125"/>
      <c r="X217" s="125"/>
      <c r="Y217" s="125"/>
      <c r="Z217" s="125"/>
      <c r="AA217" s="125"/>
    </row>
    <row r="218" spans="1:27" s="126" customFormat="1" ht="18" customHeight="1" x14ac:dyDescent="0.3">
      <c r="A218" s="225"/>
      <c r="B218" s="511" t="s">
        <v>431</v>
      </c>
      <c r="C218" s="454"/>
      <c r="D218" s="453"/>
      <c r="E218" s="453"/>
      <c r="F218" s="453"/>
      <c r="G218" s="453"/>
      <c r="H218" s="460"/>
      <c r="I218" s="545">
        <f>+I206+I208+I216</f>
        <v>-291352.12088175723</v>
      </c>
      <c r="J218" s="226"/>
      <c r="K218" s="234"/>
      <c r="L218" s="972"/>
      <c r="R218" s="125"/>
      <c r="S218" s="125"/>
      <c r="T218" s="125"/>
      <c r="U218" s="125"/>
      <c r="V218" s="125"/>
      <c r="W218" s="125"/>
      <c r="X218" s="125"/>
      <c r="Y218" s="125"/>
      <c r="Z218" s="125"/>
      <c r="AA218" s="125"/>
    </row>
    <row r="219" spans="1:27" s="126" customFormat="1" ht="18" customHeight="1" x14ac:dyDescent="0.3">
      <c r="A219" s="225"/>
      <c r="B219" s="510" t="s">
        <v>432</v>
      </c>
      <c r="C219" s="454"/>
      <c r="D219" s="453"/>
      <c r="E219" s="453"/>
      <c r="F219" s="453"/>
      <c r="G219" s="453"/>
      <c r="H219" s="460"/>
      <c r="I219" s="537">
        <v>-45871</v>
      </c>
      <c r="J219" s="226"/>
      <c r="K219" s="234"/>
      <c r="L219" s="972"/>
      <c r="R219" s="125"/>
      <c r="S219" s="125"/>
      <c r="T219" s="125"/>
      <c r="U219" s="125"/>
      <c r="V219" s="125"/>
      <c r="W219" s="125"/>
      <c r="X219" s="125"/>
      <c r="Y219" s="125"/>
      <c r="Z219" s="125"/>
      <c r="AA219" s="125"/>
    </row>
    <row r="220" spans="1:27" s="126" customFormat="1" ht="18" customHeight="1" x14ac:dyDescent="0.3">
      <c r="A220" s="225"/>
      <c r="B220" s="511" t="s">
        <v>433</v>
      </c>
      <c r="C220" s="454"/>
      <c r="D220" s="453"/>
      <c r="E220" s="453"/>
      <c r="F220" s="453"/>
      <c r="G220" s="453"/>
      <c r="H220" s="460"/>
      <c r="I220" s="545">
        <f>I218+I219</f>
        <v>-337223.12088175723</v>
      </c>
      <c r="J220" s="226"/>
      <c r="K220" s="234"/>
      <c r="L220" s="972"/>
      <c r="R220" s="125"/>
      <c r="S220" s="125"/>
      <c r="T220" s="125"/>
      <c r="U220" s="125"/>
      <c r="V220" s="125"/>
      <c r="W220" s="125"/>
      <c r="X220" s="125"/>
      <c r="Y220" s="125"/>
      <c r="Z220" s="125"/>
      <c r="AA220" s="125"/>
    </row>
    <row r="221" spans="1:27" s="126" customFormat="1" ht="18" customHeight="1" x14ac:dyDescent="0.3">
      <c r="A221" s="225"/>
      <c r="B221" s="510" t="s">
        <v>434</v>
      </c>
      <c r="C221" s="454"/>
      <c r="D221" s="453"/>
      <c r="E221" s="453"/>
      <c r="F221" s="453"/>
      <c r="G221" s="453"/>
      <c r="H221" s="460"/>
      <c r="I221" s="546">
        <v>-78929.129897784907</v>
      </c>
      <c r="J221" s="226"/>
      <c r="K221" s="234"/>
      <c r="L221" s="972"/>
      <c r="R221" s="125"/>
      <c r="S221" s="125"/>
      <c r="T221" s="125"/>
      <c r="U221" s="125"/>
      <c r="V221" s="125"/>
      <c r="W221" s="125"/>
      <c r="X221" s="125"/>
      <c r="Y221" s="125"/>
      <c r="Z221" s="125"/>
      <c r="AA221" s="125"/>
    </row>
    <row r="222" spans="1:27" s="126" customFormat="1" ht="18" customHeight="1" thickBot="1" x14ac:dyDescent="0.35">
      <c r="A222" s="225"/>
      <c r="B222" s="512" t="s">
        <v>435</v>
      </c>
      <c r="C222" s="494"/>
      <c r="D222" s="493"/>
      <c r="E222" s="493"/>
      <c r="F222" s="493"/>
      <c r="G222" s="493"/>
      <c r="H222" s="536"/>
      <c r="I222" s="548">
        <f>I220-I221</f>
        <v>-258293.99098397233</v>
      </c>
      <c r="J222" s="226"/>
      <c r="K222" s="234"/>
      <c r="L222" s="972"/>
      <c r="R222" s="125"/>
      <c r="S222" s="125"/>
      <c r="T222" s="125"/>
      <c r="U222" s="125"/>
      <c r="V222" s="125"/>
      <c r="W222" s="125"/>
      <c r="X222" s="125"/>
      <c r="Y222" s="125"/>
      <c r="Z222" s="125"/>
      <c r="AA222" s="125"/>
    </row>
    <row r="223" spans="1:27" s="126" customFormat="1" ht="14.25" customHeight="1" x14ac:dyDescent="0.3">
      <c r="A223" s="225"/>
      <c r="B223" s="209"/>
      <c r="C223" s="204"/>
      <c r="D223" s="204"/>
      <c r="E223" s="204"/>
      <c r="F223" s="204"/>
      <c r="G223" s="204"/>
      <c r="H223" s="204"/>
      <c r="I223" s="226"/>
      <c r="J223" s="226"/>
      <c r="K223" s="234"/>
      <c r="L223" s="972"/>
      <c r="R223" s="125"/>
      <c r="S223" s="125"/>
      <c r="T223" s="125"/>
      <c r="U223" s="125"/>
      <c r="V223" s="125"/>
      <c r="W223" s="125"/>
      <c r="X223" s="125"/>
      <c r="Y223" s="125"/>
      <c r="Z223" s="125"/>
      <c r="AA223" s="125"/>
    </row>
    <row r="224" spans="1:27" s="126" customFormat="1" ht="14.25" customHeight="1" x14ac:dyDescent="0.3">
      <c r="A224" s="225"/>
      <c r="B224" s="236"/>
      <c r="C224" s="127"/>
      <c r="D224" s="127"/>
      <c r="E224" s="127"/>
      <c r="F224" s="127"/>
      <c r="G224" s="127"/>
      <c r="H224" s="127"/>
      <c r="I224" s="127"/>
      <c r="J224" s="123"/>
      <c r="K224" s="127"/>
      <c r="L224" s="972"/>
      <c r="R224" s="125"/>
      <c r="S224" s="125"/>
      <c r="T224" s="125"/>
      <c r="U224" s="125"/>
      <c r="V224" s="125"/>
      <c r="W224" s="125"/>
      <c r="X224" s="125"/>
      <c r="Y224" s="125"/>
      <c r="Z224" s="125"/>
      <c r="AA224" s="125"/>
    </row>
    <row r="225" spans="1:27" ht="14.25" customHeight="1" x14ac:dyDescent="0.3">
      <c r="A225" s="225"/>
      <c r="B225" s="122"/>
      <c r="C225" s="127"/>
      <c r="D225" s="127"/>
      <c r="E225" s="143"/>
      <c r="F225" s="143"/>
      <c r="G225" s="143"/>
      <c r="H225" s="143"/>
      <c r="I225" s="150"/>
      <c r="J225" s="150"/>
      <c r="R225" s="125"/>
      <c r="S225" s="125"/>
      <c r="T225" s="125"/>
      <c r="U225" s="125"/>
      <c r="V225" s="125"/>
      <c r="W225" s="125"/>
      <c r="X225" s="125"/>
      <c r="Y225" s="125"/>
      <c r="Z225" s="125"/>
      <c r="AA225" s="125"/>
    </row>
    <row r="226" spans="1:27" ht="14.25" customHeight="1" thickBot="1" x14ac:dyDescent="0.35">
      <c r="A226" s="225"/>
      <c r="B226" s="119"/>
      <c r="C226" s="193"/>
      <c r="D226" s="193"/>
      <c r="E226" s="143"/>
      <c r="F226" s="143"/>
      <c r="G226" s="143"/>
      <c r="H226" s="143"/>
      <c r="I226" s="150"/>
      <c r="J226" s="148"/>
      <c r="R226" s="125"/>
      <c r="S226" s="125"/>
      <c r="T226" s="125"/>
      <c r="U226" s="125"/>
      <c r="V226" s="125"/>
      <c r="W226" s="125"/>
      <c r="X226" s="125"/>
      <c r="Y226" s="125"/>
      <c r="Z226" s="125"/>
      <c r="AA226" s="125"/>
    </row>
    <row r="227" spans="1:27" ht="14.25" customHeight="1" thickBot="1" x14ac:dyDescent="0.35">
      <c r="B227" s="203" t="s">
        <v>18</v>
      </c>
      <c r="C227" s="143"/>
      <c r="D227" s="143"/>
      <c r="E227" s="143"/>
      <c r="F227" s="143"/>
      <c r="H227" s="968" t="s">
        <v>218</v>
      </c>
      <c r="I227" s="968"/>
      <c r="J227" s="156"/>
      <c r="R227" s="125"/>
      <c r="S227" s="125"/>
      <c r="T227" s="125"/>
      <c r="U227" s="125"/>
      <c r="V227" s="125"/>
      <c r="W227" s="125"/>
      <c r="X227" s="125"/>
      <c r="Y227" s="125"/>
      <c r="Z227" s="125"/>
      <c r="AA227" s="125"/>
    </row>
    <row r="228" spans="1:27" s="126" customFormat="1" ht="18" customHeight="1" thickBot="1" x14ac:dyDescent="0.35">
      <c r="A228" s="226"/>
      <c r="B228" s="914" t="s">
        <v>329</v>
      </c>
      <c r="C228" s="939">
        <v>2023</v>
      </c>
      <c r="D228" s="940"/>
      <c r="E228" s="940"/>
      <c r="F228" s="940"/>
      <c r="G228" s="940"/>
      <c r="H228" s="940"/>
      <c r="I228" s="941"/>
      <c r="J228" s="226"/>
      <c r="K228" s="234"/>
      <c r="L228" s="972"/>
      <c r="R228" s="125"/>
      <c r="S228" s="125"/>
      <c r="T228" s="125"/>
      <c r="U228" s="125"/>
      <c r="V228" s="125"/>
      <c r="W228" s="125"/>
      <c r="X228" s="125"/>
      <c r="Y228" s="125"/>
      <c r="Z228" s="125"/>
      <c r="AA228" s="125"/>
    </row>
    <row r="229" spans="1:27" s="126" customFormat="1" ht="15" customHeight="1" thickBot="1" x14ac:dyDescent="0.35">
      <c r="A229" s="202"/>
      <c r="B229" s="915"/>
      <c r="C229" s="889" t="s">
        <v>101</v>
      </c>
      <c r="D229" s="889" t="s">
        <v>102</v>
      </c>
      <c r="E229" s="943" t="s">
        <v>103</v>
      </c>
      <c r="F229" s="944"/>
      <c r="G229" s="846" t="s">
        <v>104</v>
      </c>
      <c r="H229" s="846" t="s">
        <v>105</v>
      </c>
      <c r="I229" s="945" t="s">
        <v>93</v>
      </c>
      <c r="J229" s="226"/>
      <c r="K229" s="967"/>
      <c r="L229" s="972"/>
      <c r="R229" s="125"/>
      <c r="S229" s="125"/>
      <c r="T229" s="125"/>
      <c r="U229" s="125"/>
      <c r="V229" s="125"/>
      <c r="W229" s="125"/>
      <c r="X229" s="125"/>
      <c r="Y229" s="125"/>
      <c r="Z229" s="125"/>
      <c r="AA229" s="125"/>
    </row>
    <row r="230" spans="1:27" s="126" customFormat="1" ht="18" customHeight="1" thickBot="1" x14ac:dyDescent="0.35">
      <c r="A230" s="202"/>
      <c r="B230" s="915"/>
      <c r="C230" s="895"/>
      <c r="D230" s="942"/>
      <c r="E230" s="252" t="s">
        <v>409</v>
      </c>
      <c r="F230" s="251" t="s">
        <v>180</v>
      </c>
      <c r="G230" s="847"/>
      <c r="H230" s="847"/>
      <c r="I230" s="946"/>
      <c r="J230" s="226"/>
      <c r="K230" s="967"/>
      <c r="L230" s="972"/>
      <c r="R230" s="125"/>
      <c r="S230" s="125"/>
      <c r="T230" s="125"/>
      <c r="U230" s="125"/>
      <c r="V230" s="125"/>
      <c r="W230" s="125"/>
      <c r="X230" s="125"/>
      <c r="Y230" s="125"/>
      <c r="Z230" s="125"/>
      <c r="AA230" s="125"/>
    </row>
    <row r="231" spans="1:27" s="126" customFormat="1" ht="18" customHeight="1" x14ac:dyDescent="0.3">
      <c r="A231" s="225"/>
      <c r="B231" s="474" t="s">
        <v>89</v>
      </c>
      <c r="C231" s="558">
        <v>4073409.5736820325</v>
      </c>
      <c r="D231" s="558">
        <v>1165316.9265300005</v>
      </c>
      <c r="E231" s="558">
        <v>150851.24501260126</v>
      </c>
      <c r="F231" s="559">
        <v>4877523.5887407735</v>
      </c>
      <c r="G231" s="558">
        <v>1342951.9813599989</v>
      </c>
      <c r="H231" s="560">
        <v>1670775.3272905981</v>
      </c>
      <c r="I231" s="561">
        <f>SUM(C231:H231)</f>
        <v>13280828.642616006</v>
      </c>
      <c r="J231" s="150"/>
      <c r="K231" s="241"/>
      <c r="L231" s="975"/>
      <c r="M231" s="238"/>
      <c r="R231" s="125"/>
      <c r="S231" s="125"/>
      <c r="T231" s="125"/>
      <c r="U231" s="125"/>
      <c r="V231" s="125"/>
      <c r="W231" s="125"/>
      <c r="X231" s="125"/>
      <c r="Y231" s="125"/>
      <c r="Z231" s="125"/>
      <c r="AA231" s="125"/>
    </row>
    <row r="232" spans="1:27" s="126" customFormat="1" ht="18" customHeight="1" x14ac:dyDescent="0.3">
      <c r="A232" s="225"/>
      <c r="B232" s="510" t="s">
        <v>411</v>
      </c>
      <c r="C232" s="506"/>
      <c r="D232" s="506"/>
      <c r="E232" s="506"/>
      <c r="F232" s="508"/>
      <c r="G232" s="506"/>
      <c r="H232" s="528"/>
      <c r="I232" s="537">
        <f t="shared" ref="I232:I243" si="29">SUM(C232:H232)</f>
        <v>0</v>
      </c>
      <c r="J232" s="226"/>
      <c r="K232" s="241"/>
      <c r="L232" s="975"/>
      <c r="M232" s="238"/>
      <c r="R232" s="125"/>
      <c r="S232" s="125"/>
      <c r="T232" s="125"/>
      <c r="U232" s="125"/>
      <c r="V232" s="125"/>
      <c r="W232" s="125"/>
      <c r="X232" s="125"/>
      <c r="Y232" s="125"/>
      <c r="Z232" s="125"/>
      <c r="AA232" s="125"/>
    </row>
    <row r="233" spans="1:27" s="126" customFormat="1" ht="18" customHeight="1" x14ac:dyDescent="0.25">
      <c r="A233" s="225"/>
      <c r="B233" s="510" t="s">
        <v>412</v>
      </c>
      <c r="C233" s="513">
        <v>-716621.2511799999</v>
      </c>
      <c r="D233" s="513">
        <v>-10003.80683</v>
      </c>
      <c r="E233" s="513"/>
      <c r="F233" s="514">
        <v>-331774.23932119994</v>
      </c>
      <c r="G233" s="513"/>
      <c r="H233" s="529">
        <v>-104777.70676</v>
      </c>
      <c r="I233" s="537">
        <f t="shared" si="29"/>
        <v>-1163177.0040912</v>
      </c>
      <c r="J233" s="148"/>
      <c r="K233" s="241"/>
      <c r="L233" s="975"/>
      <c r="M233" s="238"/>
      <c r="R233" s="125"/>
      <c r="S233" s="125"/>
      <c r="T233" s="125"/>
      <c r="U233" s="125"/>
      <c r="V233" s="125"/>
      <c r="W233" s="125"/>
      <c r="X233" s="125"/>
      <c r="Y233" s="125"/>
      <c r="Z233" s="125"/>
      <c r="AA233" s="125"/>
    </row>
    <row r="234" spans="1:27" s="126" customFormat="1" ht="18" customHeight="1" x14ac:dyDescent="0.25">
      <c r="A234" s="225"/>
      <c r="B234" s="517" t="s">
        <v>413</v>
      </c>
      <c r="C234" s="518">
        <v>-2909189.4621192468</v>
      </c>
      <c r="D234" s="518">
        <v>-953910.73485599598</v>
      </c>
      <c r="E234" s="518">
        <v>-35207.346890782952</v>
      </c>
      <c r="F234" s="519">
        <v>-855763.2812367829</v>
      </c>
      <c r="G234" s="518">
        <v>-87873.391357910106</v>
      </c>
      <c r="H234" s="530">
        <v>-1259679.1578315217</v>
      </c>
      <c r="I234" s="538">
        <f t="shared" si="29"/>
        <v>-6101623.3742922405</v>
      </c>
      <c r="J234" s="148"/>
      <c r="K234" s="234"/>
      <c r="L234" s="975"/>
      <c r="M234" s="238"/>
      <c r="R234" s="125"/>
      <c r="S234" s="125"/>
      <c r="T234" s="125"/>
      <c r="U234" s="125"/>
      <c r="V234" s="125"/>
      <c r="W234" s="125"/>
      <c r="X234" s="125"/>
      <c r="Y234" s="125"/>
      <c r="Z234" s="125"/>
      <c r="AA234" s="125"/>
    </row>
    <row r="235" spans="1:27" s="126" customFormat="1" ht="18" customHeight="1" x14ac:dyDescent="0.25">
      <c r="A235" s="225"/>
      <c r="B235" s="539" t="s">
        <v>414</v>
      </c>
      <c r="C235" s="521">
        <f t="shared" ref="C235:H235" si="30">SUM(C231:C234)</f>
        <v>447598.86038278602</v>
      </c>
      <c r="D235" s="521">
        <f t="shared" si="30"/>
        <v>201402.38484400464</v>
      </c>
      <c r="E235" s="521">
        <f t="shared" si="30"/>
        <v>115643.8981218183</v>
      </c>
      <c r="F235" s="522">
        <f t="shared" si="30"/>
        <v>3689986.0681827907</v>
      </c>
      <c r="G235" s="521">
        <f t="shared" si="30"/>
        <v>1255078.5900020888</v>
      </c>
      <c r="H235" s="531">
        <f t="shared" si="30"/>
        <v>306318.46269907639</v>
      </c>
      <c r="I235" s="540">
        <f t="shared" si="29"/>
        <v>6016028.2642325647</v>
      </c>
      <c r="J235" s="148"/>
      <c r="K235" s="234"/>
      <c r="L235" s="975"/>
      <c r="M235" s="238"/>
      <c r="R235" s="125"/>
      <c r="S235" s="125"/>
      <c r="T235" s="125"/>
      <c r="U235" s="125"/>
      <c r="V235" s="125"/>
      <c r="W235" s="125"/>
      <c r="X235" s="125"/>
      <c r="Y235" s="125"/>
      <c r="Z235" s="125"/>
      <c r="AA235" s="125"/>
    </row>
    <row r="236" spans="1:27" s="126" customFormat="1" ht="18" customHeight="1" x14ac:dyDescent="0.25">
      <c r="A236" s="225"/>
      <c r="B236" s="523" t="s">
        <v>441</v>
      </c>
      <c r="C236" s="524">
        <v>-64955.745960017375</v>
      </c>
      <c r="D236" s="524">
        <v>-4341.6013026977125</v>
      </c>
      <c r="E236" s="524">
        <v>37552.766624784985</v>
      </c>
      <c r="F236" s="525">
        <v>1214206.1208680482</v>
      </c>
      <c r="G236" s="524">
        <v>467149.57470842835</v>
      </c>
      <c r="H236" s="532">
        <v>-1844.6153116644273</v>
      </c>
      <c r="I236" s="541">
        <f t="shared" si="29"/>
        <v>1647766.4996268819</v>
      </c>
      <c r="J236" s="148"/>
      <c r="K236" s="234"/>
      <c r="L236" s="975"/>
      <c r="M236" s="238"/>
      <c r="R236" s="125"/>
      <c r="S236" s="125"/>
      <c r="T236" s="125"/>
      <c r="U236" s="125"/>
      <c r="V236" s="125"/>
      <c r="W236" s="125"/>
      <c r="X236" s="125"/>
      <c r="Y236" s="125"/>
      <c r="Z236" s="125"/>
      <c r="AA236" s="125"/>
    </row>
    <row r="237" spans="1:27" s="126" customFormat="1" ht="18" customHeight="1" x14ac:dyDescent="0.25">
      <c r="A237" s="225"/>
      <c r="B237" s="539" t="s">
        <v>416</v>
      </c>
      <c r="C237" s="521">
        <f t="shared" ref="C237:H237" si="31">+C235+C236</f>
        <v>382643.11442276865</v>
      </c>
      <c r="D237" s="521">
        <f t="shared" si="31"/>
        <v>197060.78354130694</v>
      </c>
      <c r="E237" s="521">
        <f t="shared" si="31"/>
        <v>153196.66474660329</v>
      </c>
      <c r="F237" s="522">
        <f t="shared" si="31"/>
        <v>4904192.1890508384</v>
      </c>
      <c r="G237" s="521">
        <f t="shared" si="31"/>
        <v>1722228.164710517</v>
      </c>
      <c r="H237" s="531">
        <f t="shared" si="31"/>
        <v>304473.84738741198</v>
      </c>
      <c r="I237" s="540">
        <f t="shared" si="29"/>
        <v>7663794.7638594462</v>
      </c>
      <c r="J237" s="148"/>
      <c r="K237" s="234"/>
      <c r="L237" s="975"/>
      <c r="M237" s="238"/>
      <c r="R237" s="125"/>
      <c r="S237" s="125"/>
      <c r="T237" s="125"/>
      <c r="U237" s="125"/>
      <c r="V237" s="125"/>
      <c r="W237" s="125"/>
      <c r="X237" s="125"/>
      <c r="Y237" s="125"/>
      <c r="Z237" s="125"/>
      <c r="AA237" s="125"/>
    </row>
    <row r="238" spans="1:27" s="126" customFormat="1" ht="18" customHeight="1" x14ac:dyDescent="0.3">
      <c r="A238" s="225"/>
      <c r="B238" s="520"/>
      <c r="C238" s="526"/>
      <c r="D238" s="526"/>
      <c r="E238" s="526"/>
      <c r="F238" s="527"/>
      <c r="G238" s="526"/>
      <c r="H238" s="533"/>
      <c r="I238" s="542">
        <f t="shared" si="29"/>
        <v>0</v>
      </c>
      <c r="J238" s="226"/>
      <c r="K238" s="234"/>
      <c r="L238" s="972"/>
      <c r="R238" s="125"/>
      <c r="S238" s="125"/>
      <c r="T238" s="125"/>
      <c r="U238" s="125"/>
      <c r="V238" s="125"/>
      <c r="W238" s="125"/>
      <c r="X238" s="125"/>
      <c r="Y238" s="125"/>
      <c r="Z238" s="125"/>
      <c r="AA238" s="125"/>
    </row>
    <row r="239" spans="1:27" s="126" customFormat="1" ht="18" customHeight="1" x14ac:dyDescent="0.3">
      <c r="A239" s="225"/>
      <c r="B239" s="511" t="s">
        <v>417</v>
      </c>
      <c r="C239" s="507"/>
      <c r="D239" s="507"/>
      <c r="E239" s="507"/>
      <c r="F239" s="509"/>
      <c r="G239" s="507"/>
      <c r="H239" s="534"/>
      <c r="I239" s="537">
        <f t="shared" si="29"/>
        <v>0</v>
      </c>
      <c r="J239" s="226"/>
      <c r="K239" s="234"/>
      <c r="L239" s="975"/>
      <c r="M239" s="238"/>
      <c r="R239" s="125"/>
      <c r="S239" s="125"/>
      <c r="T239" s="125"/>
      <c r="U239" s="125"/>
      <c r="V239" s="125"/>
      <c r="W239" s="125"/>
      <c r="X239" s="125"/>
      <c r="Y239" s="125"/>
      <c r="Z239" s="125"/>
      <c r="AA239" s="125"/>
    </row>
    <row r="240" spans="1:27" s="126" customFormat="1" ht="18" customHeight="1" x14ac:dyDescent="0.25">
      <c r="A240" s="225"/>
      <c r="B240" s="510" t="s">
        <v>418</v>
      </c>
      <c r="C240" s="515">
        <v>-100896.36462169472</v>
      </c>
      <c r="D240" s="515">
        <v>-77471.505340114774</v>
      </c>
      <c r="E240" s="515">
        <v>-96102.170857081772</v>
      </c>
      <c r="F240" s="516">
        <v>-2590782.2312719361</v>
      </c>
      <c r="G240" s="515">
        <v>-1501454.5185278312</v>
      </c>
      <c r="H240" s="535">
        <v>-118181.18897120783</v>
      </c>
      <c r="I240" s="543">
        <f t="shared" si="29"/>
        <v>-4484887.9795898655</v>
      </c>
      <c r="J240" s="148"/>
      <c r="K240" s="234"/>
      <c r="L240" s="975"/>
      <c r="M240" s="238"/>
      <c r="R240" s="125"/>
      <c r="S240" s="125"/>
      <c r="T240" s="125"/>
      <c r="U240" s="125"/>
      <c r="V240" s="125"/>
      <c r="W240" s="125"/>
      <c r="X240" s="125"/>
      <c r="Y240" s="125"/>
      <c r="Z240" s="125"/>
      <c r="AA240" s="125"/>
    </row>
    <row r="241" spans="1:27" s="126" customFormat="1" ht="18" customHeight="1" x14ac:dyDescent="0.25">
      <c r="A241" s="225"/>
      <c r="B241" s="510" t="s">
        <v>419</v>
      </c>
      <c r="C241" s="515">
        <v>68630.863722975177</v>
      </c>
      <c r="D241" s="515">
        <v>153052.93682941806</v>
      </c>
      <c r="E241" s="515">
        <v>-22536.787447011862</v>
      </c>
      <c r="F241" s="516">
        <v>-728689.4607867169</v>
      </c>
      <c r="G241" s="515">
        <v>-261546.93917136142</v>
      </c>
      <c r="H241" s="535">
        <v>35714.623952696216</v>
      </c>
      <c r="I241" s="543">
        <f t="shared" si="29"/>
        <v>-755374.76290000067</v>
      </c>
      <c r="J241" s="148"/>
      <c r="K241" s="234"/>
      <c r="L241" s="975"/>
      <c r="M241" s="238"/>
      <c r="R241" s="125"/>
      <c r="S241" s="125"/>
      <c r="T241" s="125"/>
      <c r="U241" s="125"/>
      <c r="V241" s="125"/>
      <c r="W241" s="125"/>
      <c r="X241" s="125"/>
      <c r="Y241" s="125"/>
      <c r="Z241" s="125"/>
      <c r="AA241" s="125"/>
    </row>
    <row r="242" spans="1:27" s="126" customFormat="1" ht="18" customHeight="1" x14ac:dyDescent="0.25">
      <c r="A242" s="225"/>
      <c r="B242" s="517" t="s">
        <v>420</v>
      </c>
      <c r="C242" s="549">
        <v>-154165.34610806772</v>
      </c>
      <c r="D242" s="549">
        <v>-72817.327029295499</v>
      </c>
      <c r="E242" s="549">
        <v>-54992.399344109464</v>
      </c>
      <c r="F242" s="550">
        <v>-1770843.7700396008</v>
      </c>
      <c r="G242" s="549">
        <v>-542783.45102000423</v>
      </c>
      <c r="H242" s="551">
        <v>-200193.98408874465</v>
      </c>
      <c r="I242" s="552">
        <f t="shared" si="29"/>
        <v>-2795796.277629822</v>
      </c>
      <c r="J242" s="226"/>
      <c r="K242" s="234"/>
      <c r="L242" s="975"/>
      <c r="M242" s="238"/>
      <c r="R242" s="125"/>
      <c r="S242" s="125"/>
      <c r="T242" s="125"/>
      <c r="U242" s="125"/>
      <c r="V242" s="125"/>
      <c r="W242" s="125"/>
      <c r="X242" s="125"/>
      <c r="Y242" s="125"/>
      <c r="Z242" s="125"/>
      <c r="AA242" s="125"/>
    </row>
    <row r="243" spans="1:27" s="126" customFormat="1" ht="18" customHeight="1" x14ac:dyDescent="0.25">
      <c r="A243" s="225"/>
      <c r="B243" s="562" t="s">
        <v>421</v>
      </c>
      <c r="C243" s="554">
        <f t="shared" ref="C243:H243" si="32">SUM(C237:C242)</f>
        <v>196212.26741598139</v>
      </c>
      <c r="D243" s="554">
        <f t="shared" si="32"/>
        <v>199824.88800131471</v>
      </c>
      <c r="E243" s="554">
        <f t="shared" si="32"/>
        <v>-20434.69290159981</v>
      </c>
      <c r="F243" s="555">
        <f t="shared" si="32"/>
        <v>-186123.27304741554</v>
      </c>
      <c r="G243" s="554">
        <f t="shared" si="32"/>
        <v>-583556.74400867976</v>
      </c>
      <c r="H243" s="556">
        <f t="shared" si="32"/>
        <v>21813.298280155723</v>
      </c>
      <c r="I243" s="563">
        <f t="shared" si="29"/>
        <v>-372264.25626024324</v>
      </c>
      <c r="J243" s="148"/>
      <c r="K243" s="242"/>
      <c r="L243" s="975"/>
      <c r="M243" s="238"/>
      <c r="R243" s="125"/>
      <c r="S243" s="125"/>
      <c r="T243" s="125"/>
      <c r="U243" s="125"/>
      <c r="V243" s="125"/>
      <c r="W243" s="125"/>
      <c r="X243" s="125"/>
      <c r="Y243" s="125"/>
      <c r="Z243" s="125"/>
      <c r="AA243" s="125"/>
    </row>
    <row r="244" spans="1:27" s="126" customFormat="1" ht="18" customHeight="1" x14ac:dyDescent="0.3">
      <c r="A244" s="225"/>
      <c r="B244" s="553"/>
      <c r="C244" s="455"/>
      <c r="D244" s="457"/>
      <c r="E244" s="457"/>
      <c r="F244" s="457"/>
      <c r="G244" s="457"/>
      <c r="H244" s="459"/>
      <c r="I244" s="544"/>
      <c r="J244" s="226"/>
      <c r="K244" s="234"/>
      <c r="L244" s="972"/>
      <c r="R244" s="125"/>
      <c r="S244" s="125"/>
      <c r="T244" s="125"/>
      <c r="U244" s="125"/>
      <c r="V244" s="125"/>
      <c r="W244" s="125"/>
      <c r="X244" s="125"/>
      <c r="Y244" s="125"/>
      <c r="Z244" s="125"/>
      <c r="AA244" s="125"/>
    </row>
    <row r="245" spans="1:27" s="126" customFormat="1" ht="18" customHeight="1" x14ac:dyDescent="0.3">
      <c r="A245" s="225"/>
      <c r="B245" s="511" t="s">
        <v>422</v>
      </c>
      <c r="C245" s="454"/>
      <c r="D245" s="453"/>
      <c r="E245" s="453"/>
      <c r="F245" s="453"/>
      <c r="G245" s="453"/>
      <c r="H245" s="460"/>
      <c r="I245" s="545">
        <f>SUM(I246:I250)</f>
        <v>2517805.3912499999</v>
      </c>
      <c r="J245" s="226"/>
      <c r="K245" s="234"/>
      <c r="L245" s="972"/>
      <c r="R245" s="125"/>
      <c r="S245" s="125"/>
      <c r="T245" s="125"/>
      <c r="U245" s="125"/>
      <c r="V245" s="125"/>
      <c r="W245" s="125"/>
      <c r="X245" s="125"/>
      <c r="Y245" s="125"/>
      <c r="Z245" s="125"/>
      <c r="AA245" s="125"/>
    </row>
    <row r="246" spans="1:27" s="126" customFormat="1" ht="18" customHeight="1" x14ac:dyDescent="0.3">
      <c r="A246" s="225"/>
      <c r="B246" s="510" t="s">
        <v>423</v>
      </c>
      <c r="C246" s="454"/>
      <c r="D246" s="453"/>
      <c r="E246" s="453"/>
      <c r="F246" s="453"/>
      <c r="G246" s="453"/>
      <c r="H246" s="460"/>
      <c r="I246" s="546"/>
      <c r="J246" s="226"/>
      <c r="K246" s="234"/>
      <c r="L246" s="972"/>
      <c r="R246" s="125"/>
      <c r="S246" s="125"/>
      <c r="T246" s="125"/>
      <c r="U246" s="125"/>
      <c r="V246" s="125"/>
      <c r="W246" s="125"/>
      <c r="X246" s="125"/>
      <c r="Y246" s="125"/>
      <c r="Z246" s="125"/>
      <c r="AA246" s="125"/>
    </row>
    <row r="247" spans="1:27" s="126" customFormat="1" ht="18" customHeight="1" x14ac:dyDescent="0.3">
      <c r="A247" s="225"/>
      <c r="B247" s="510" t="s">
        <v>424</v>
      </c>
      <c r="C247" s="454"/>
      <c r="D247" s="453"/>
      <c r="E247" s="453"/>
      <c r="F247" s="453"/>
      <c r="G247" s="453"/>
      <c r="H247" s="460"/>
      <c r="I247" s="546">
        <v>2269720.3912499999</v>
      </c>
      <c r="J247" s="226"/>
      <c r="K247" s="234"/>
      <c r="L247" s="972"/>
      <c r="R247" s="125"/>
      <c r="S247" s="125"/>
      <c r="T247" s="125"/>
      <c r="U247" s="125"/>
      <c r="V247" s="125"/>
      <c r="W247" s="125"/>
      <c r="X247" s="125"/>
      <c r="Y247" s="125"/>
      <c r="Z247" s="125"/>
      <c r="AA247" s="125"/>
    </row>
    <row r="248" spans="1:27" s="126" customFormat="1" ht="18" customHeight="1" x14ac:dyDescent="0.3">
      <c r="A248" s="225"/>
      <c r="B248" s="510" t="s">
        <v>425</v>
      </c>
      <c r="C248" s="454"/>
      <c r="D248" s="453"/>
      <c r="E248" s="453"/>
      <c r="F248" s="453"/>
      <c r="G248" s="453"/>
      <c r="H248" s="460"/>
      <c r="I248" s="547">
        <v>41296</v>
      </c>
      <c r="J248" s="226"/>
      <c r="K248" s="234"/>
      <c r="L248" s="972"/>
      <c r="R248" s="125"/>
      <c r="S248" s="125"/>
      <c r="T248" s="125"/>
      <c r="U248" s="125"/>
      <c r="V248" s="125"/>
      <c r="W248" s="125"/>
      <c r="X248" s="125"/>
      <c r="Y248" s="125"/>
      <c r="Z248" s="125"/>
      <c r="AA248" s="125"/>
    </row>
    <row r="249" spans="1:27" s="126" customFormat="1" ht="18" customHeight="1" x14ac:dyDescent="0.3">
      <c r="A249" s="225"/>
      <c r="B249" s="510" t="s">
        <v>426</v>
      </c>
      <c r="C249" s="454"/>
      <c r="D249" s="453"/>
      <c r="E249" s="453"/>
      <c r="F249" s="453"/>
      <c r="G249" s="453"/>
      <c r="H249" s="460"/>
      <c r="I249" s="547"/>
      <c r="J249" s="226"/>
      <c r="K249" s="234"/>
      <c r="L249" s="972"/>
      <c r="R249" s="125"/>
      <c r="S249" s="125"/>
      <c r="T249" s="125"/>
      <c r="U249" s="125"/>
      <c r="V249" s="125"/>
      <c r="W249" s="125"/>
      <c r="X249" s="125"/>
      <c r="Y249" s="125"/>
      <c r="Z249" s="125"/>
      <c r="AA249" s="125"/>
    </row>
    <row r="250" spans="1:27" s="126" customFormat="1" ht="18" customHeight="1" x14ac:dyDescent="0.3">
      <c r="A250" s="225"/>
      <c r="B250" s="510" t="s">
        <v>427</v>
      </c>
      <c r="C250" s="454"/>
      <c r="D250" s="453"/>
      <c r="E250" s="453"/>
      <c r="F250" s="453"/>
      <c r="G250" s="453"/>
      <c r="H250" s="460"/>
      <c r="I250" s="547">
        <v>206789</v>
      </c>
      <c r="J250" s="226"/>
      <c r="K250" s="234"/>
      <c r="L250" s="972"/>
      <c r="R250" s="125"/>
      <c r="S250" s="125"/>
      <c r="T250" s="125"/>
      <c r="U250" s="125"/>
      <c r="V250" s="125"/>
      <c r="W250" s="125"/>
      <c r="X250" s="125"/>
      <c r="Y250" s="125"/>
      <c r="Z250" s="125"/>
      <c r="AA250" s="125"/>
    </row>
    <row r="251" spans="1:27" s="126" customFormat="1" ht="18" customHeight="1" x14ac:dyDescent="0.3">
      <c r="A251" s="225"/>
      <c r="B251" s="510"/>
      <c r="C251" s="454"/>
      <c r="D251" s="453"/>
      <c r="E251" s="453"/>
      <c r="F251" s="453"/>
      <c r="G251" s="453"/>
      <c r="H251" s="460"/>
      <c r="I251" s="537"/>
      <c r="J251" s="226"/>
      <c r="K251" s="234"/>
      <c r="L251" s="972"/>
      <c r="R251" s="125"/>
      <c r="S251" s="125"/>
      <c r="T251" s="125"/>
      <c r="U251" s="125"/>
      <c r="V251" s="125"/>
      <c r="W251" s="125"/>
      <c r="X251" s="125"/>
      <c r="Y251" s="125"/>
      <c r="Z251" s="125"/>
      <c r="AA251" s="125"/>
    </row>
    <row r="252" spans="1:27" s="126" customFormat="1" ht="18" customHeight="1" x14ac:dyDescent="0.3">
      <c r="A252" s="225"/>
      <c r="B252" s="511" t="s">
        <v>428</v>
      </c>
      <c r="C252" s="454"/>
      <c r="D252" s="453"/>
      <c r="E252" s="453"/>
      <c r="F252" s="453"/>
      <c r="G252" s="453"/>
      <c r="H252" s="460"/>
      <c r="I252" s="546"/>
      <c r="J252" s="226"/>
      <c r="K252" s="234"/>
      <c r="L252" s="972"/>
      <c r="R252" s="125"/>
      <c r="S252" s="125"/>
      <c r="T252" s="125"/>
      <c r="U252" s="125"/>
      <c r="V252" s="125"/>
      <c r="W252" s="125"/>
      <c r="X252" s="125"/>
      <c r="Y252" s="125"/>
      <c r="Z252" s="125"/>
      <c r="AA252" s="125"/>
    </row>
    <row r="253" spans="1:27" s="126" customFormat="1" ht="33.6" customHeight="1" x14ac:dyDescent="0.3">
      <c r="A253" s="225"/>
      <c r="B253" s="510" t="s">
        <v>429</v>
      </c>
      <c r="C253" s="454"/>
      <c r="D253" s="453"/>
      <c r="E253" s="453"/>
      <c r="F253" s="453"/>
      <c r="G253" s="453"/>
      <c r="H253" s="460"/>
      <c r="I253" s="546">
        <v>-97537.020647978701</v>
      </c>
      <c r="J253" s="226"/>
      <c r="K253" s="234"/>
      <c r="L253" s="972"/>
      <c r="R253" s="125"/>
      <c r="S253" s="125"/>
      <c r="T253" s="125"/>
      <c r="U253" s="125"/>
      <c r="V253" s="125"/>
      <c r="W253" s="125"/>
      <c r="X253" s="125"/>
      <c r="Y253" s="125"/>
      <c r="Z253" s="125"/>
      <c r="AA253" s="125"/>
    </row>
    <row r="254" spans="1:27" s="126" customFormat="1" ht="18" customHeight="1" x14ac:dyDescent="0.3">
      <c r="A254" s="225"/>
      <c r="B254" s="510" t="s">
        <v>430</v>
      </c>
      <c r="C254" s="454"/>
      <c r="D254" s="453"/>
      <c r="E254" s="453"/>
      <c r="F254" s="453"/>
      <c r="G254" s="453"/>
      <c r="H254" s="460"/>
      <c r="I254" s="537"/>
      <c r="J254" s="226"/>
      <c r="K254" s="234"/>
      <c r="L254" s="972"/>
      <c r="R254" s="125"/>
      <c r="S254" s="125"/>
      <c r="T254" s="125"/>
      <c r="U254" s="125"/>
      <c r="V254" s="125"/>
      <c r="W254" s="125"/>
      <c r="X254" s="125"/>
      <c r="Y254" s="125"/>
      <c r="Z254" s="125"/>
      <c r="AA254" s="125"/>
    </row>
    <row r="255" spans="1:27" s="126" customFormat="1" ht="18" customHeight="1" x14ac:dyDescent="0.3">
      <c r="A255" s="225"/>
      <c r="B255" s="511" t="s">
        <v>431</v>
      </c>
      <c r="C255" s="454"/>
      <c r="D255" s="453"/>
      <c r="E255" s="453"/>
      <c r="F255" s="453"/>
      <c r="G255" s="453"/>
      <c r="H255" s="460"/>
      <c r="I255" s="545">
        <f>I243+I246+I247+I253+I250+I248</f>
        <v>2048004.114341778</v>
      </c>
      <c r="J255" s="226"/>
      <c r="K255" s="234"/>
      <c r="L255" s="972"/>
      <c r="R255" s="125"/>
      <c r="S255" s="125"/>
      <c r="T255" s="125"/>
      <c r="U255" s="125"/>
      <c r="V255" s="125"/>
      <c r="W255" s="125"/>
      <c r="X255" s="125"/>
      <c r="Y255" s="125"/>
      <c r="Z255" s="125"/>
      <c r="AA255" s="125"/>
    </row>
    <row r="256" spans="1:27" s="126" customFormat="1" ht="18" customHeight="1" x14ac:dyDescent="0.3">
      <c r="A256" s="225"/>
      <c r="B256" s="510" t="s">
        <v>432</v>
      </c>
      <c r="C256" s="454"/>
      <c r="D256" s="453"/>
      <c r="E256" s="453"/>
      <c r="F256" s="453"/>
      <c r="G256" s="453"/>
      <c r="H256" s="460"/>
      <c r="I256" s="537">
        <v>0</v>
      </c>
      <c r="J256" s="226"/>
      <c r="K256" s="234"/>
      <c r="L256" s="972"/>
      <c r="R256" s="125"/>
      <c r="S256" s="125"/>
      <c r="T256" s="125"/>
      <c r="U256" s="125"/>
      <c r="V256" s="125"/>
      <c r="W256" s="125"/>
      <c r="X256" s="125"/>
      <c r="Y256" s="125"/>
      <c r="Z256" s="125"/>
      <c r="AA256" s="125"/>
    </row>
    <row r="257" spans="1:27" s="126" customFormat="1" ht="18" customHeight="1" x14ac:dyDescent="0.3">
      <c r="A257" s="225"/>
      <c r="B257" s="511" t="s">
        <v>433</v>
      </c>
      <c r="C257" s="454"/>
      <c r="D257" s="453"/>
      <c r="E257" s="453"/>
      <c r="F257" s="453"/>
      <c r="G257" s="453"/>
      <c r="H257" s="460"/>
      <c r="I257" s="545">
        <f>+I255-I256</f>
        <v>2048004.114341778</v>
      </c>
      <c r="J257" s="226"/>
      <c r="K257" s="234"/>
      <c r="L257" s="972"/>
      <c r="R257" s="125"/>
      <c r="S257" s="125"/>
      <c r="T257" s="125"/>
      <c r="U257" s="125"/>
      <c r="V257" s="125"/>
      <c r="W257" s="125"/>
      <c r="X257" s="125"/>
      <c r="Y257" s="125"/>
      <c r="Z257" s="125"/>
      <c r="AA257" s="125"/>
    </row>
    <row r="258" spans="1:27" s="126" customFormat="1" ht="18" customHeight="1" x14ac:dyDescent="0.3">
      <c r="A258" s="225"/>
      <c r="B258" s="510" t="s">
        <v>434</v>
      </c>
      <c r="C258" s="454"/>
      <c r="D258" s="453"/>
      <c r="E258" s="453"/>
      <c r="F258" s="453"/>
      <c r="G258" s="453"/>
      <c r="H258" s="460"/>
      <c r="I258" s="546">
        <v>-630396</v>
      </c>
      <c r="J258" s="226"/>
      <c r="K258" s="234"/>
      <c r="L258" s="972"/>
      <c r="R258" s="125"/>
      <c r="S258" s="125"/>
      <c r="T258" s="125"/>
      <c r="U258" s="125"/>
      <c r="V258" s="125"/>
      <c r="W258" s="125"/>
      <c r="X258" s="125"/>
      <c r="Y258" s="125"/>
      <c r="Z258" s="125"/>
      <c r="AA258" s="125"/>
    </row>
    <row r="259" spans="1:27" s="126" customFormat="1" ht="18" customHeight="1" thickBot="1" x14ac:dyDescent="0.35">
      <c r="A259" s="225"/>
      <c r="B259" s="512" t="s">
        <v>435</v>
      </c>
      <c r="C259" s="494"/>
      <c r="D259" s="493"/>
      <c r="E259" s="493"/>
      <c r="F259" s="493"/>
      <c r="G259" s="493"/>
      <c r="H259" s="536"/>
      <c r="I259" s="548">
        <f>I257+I258</f>
        <v>1417608.114341778</v>
      </c>
      <c r="J259" s="226"/>
      <c r="K259" s="234"/>
      <c r="L259" s="972"/>
      <c r="R259" s="125"/>
      <c r="S259" s="125"/>
      <c r="T259" s="125"/>
      <c r="U259" s="125"/>
      <c r="V259" s="125"/>
      <c r="W259" s="125"/>
      <c r="X259" s="125"/>
      <c r="Y259" s="125"/>
      <c r="Z259" s="125"/>
      <c r="AA259" s="125"/>
    </row>
    <row r="260" spans="1:27" s="126" customFormat="1" ht="14.25" customHeight="1" x14ac:dyDescent="0.3">
      <c r="A260" s="225"/>
      <c r="B260" s="117"/>
      <c r="C260" s="123"/>
      <c r="D260" s="123"/>
      <c r="E260" s="123"/>
      <c r="F260" s="123"/>
      <c r="G260" s="123"/>
      <c r="H260" s="123"/>
      <c r="I260" s="123"/>
      <c r="J260" s="156"/>
      <c r="K260" s="234"/>
      <c r="L260" s="972"/>
      <c r="R260" s="125"/>
      <c r="S260" s="125"/>
      <c r="T260" s="125"/>
      <c r="U260" s="125"/>
      <c r="V260" s="125"/>
      <c r="W260" s="125"/>
      <c r="X260" s="125"/>
      <c r="Y260" s="125"/>
      <c r="Z260" s="125"/>
      <c r="AA260" s="125"/>
    </row>
    <row r="261" spans="1:27" s="126" customFormat="1" ht="14.25" customHeight="1" x14ac:dyDescent="0.3">
      <c r="A261" s="225"/>
      <c r="B261" s="209"/>
      <c r="C261" s="204"/>
      <c r="D261" s="204"/>
      <c r="E261" s="204"/>
      <c r="F261" s="204"/>
      <c r="G261" s="204"/>
      <c r="H261" s="204"/>
      <c r="I261" s="226"/>
      <c r="J261" s="226"/>
      <c r="K261" s="234"/>
      <c r="L261" s="972"/>
      <c r="R261" s="125"/>
      <c r="S261" s="125"/>
      <c r="T261" s="125"/>
      <c r="U261" s="125"/>
      <c r="V261" s="125"/>
      <c r="W261" s="125"/>
      <c r="X261" s="125"/>
      <c r="Y261" s="125"/>
      <c r="Z261" s="125"/>
      <c r="AA261" s="125"/>
    </row>
    <row r="262" spans="1:27" s="126" customFormat="1" ht="14.25" customHeight="1" x14ac:dyDescent="0.3">
      <c r="A262" s="225"/>
      <c r="B262" s="122"/>
      <c r="C262" s="127"/>
      <c r="D262" s="127"/>
      <c r="E262" s="204"/>
      <c r="F262" s="204"/>
      <c r="G262" s="204"/>
      <c r="H262" s="204"/>
      <c r="I262" s="226"/>
      <c r="J262" s="226"/>
      <c r="K262" s="234"/>
      <c r="L262" s="972"/>
      <c r="R262" s="125"/>
      <c r="S262" s="125"/>
      <c r="T262" s="125"/>
      <c r="U262" s="125"/>
      <c r="V262" s="125"/>
      <c r="W262" s="125"/>
      <c r="X262" s="125"/>
      <c r="Y262" s="125"/>
      <c r="Z262" s="125"/>
      <c r="AA262" s="125"/>
    </row>
    <row r="263" spans="1:27" s="126" customFormat="1" ht="14.25" customHeight="1" thickBot="1" x14ac:dyDescent="0.35">
      <c r="A263" s="225"/>
      <c r="B263" s="119"/>
      <c r="C263" s="193"/>
      <c r="D263" s="193"/>
      <c r="E263" s="204"/>
      <c r="F263" s="204"/>
      <c r="G263" s="204"/>
      <c r="H263" s="204"/>
      <c r="I263" s="226"/>
      <c r="J263" s="226"/>
      <c r="K263" s="234"/>
      <c r="L263" s="972"/>
      <c r="R263" s="125"/>
      <c r="S263" s="125"/>
      <c r="T263" s="125"/>
      <c r="U263" s="125"/>
      <c r="V263" s="125"/>
      <c r="W263" s="125"/>
      <c r="X263" s="125"/>
      <c r="Y263" s="125"/>
      <c r="Z263" s="125"/>
      <c r="AA263" s="125"/>
    </row>
    <row r="264" spans="1:27" ht="14.25" customHeight="1" thickBot="1" x14ac:dyDescent="0.35">
      <c r="B264" s="212" t="s">
        <v>20</v>
      </c>
      <c r="C264" s="219"/>
      <c r="D264" s="219"/>
      <c r="E264" s="219"/>
      <c r="F264" s="219"/>
      <c r="H264" s="968" t="s">
        <v>218</v>
      </c>
      <c r="I264" s="968"/>
      <c r="J264" s="150"/>
      <c r="K264" s="126"/>
      <c r="R264" s="125"/>
      <c r="S264" s="125"/>
      <c r="T264" s="125"/>
      <c r="U264" s="125"/>
      <c r="V264" s="125"/>
      <c r="W264" s="125"/>
      <c r="X264" s="125"/>
      <c r="Y264" s="125"/>
      <c r="Z264" s="125"/>
      <c r="AA264" s="125"/>
    </row>
    <row r="265" spans="1:27" s="126" customFormat="1" ht="18" customHeight="1" thickBot="1" x14ac:dyDescent="0.35">
      <c r="A265" s="226"/>
      <c r="B265" s="914" t="s">
        <v>329</v>
      </c>
      <c r="C265" s="939">
        <v>2023</v>
      </c>
      <c r="D265" s="940"/>
      <c r="E265" s="940"/>
      <c r="F265" s="940"/>
      <c r="G265" s="940"/>
      <c r="H265" s="940"/>
      <c r="I265" s="941"/>
      <c r="J265" s="226"/>
      <c r="L265" s="972"/>
      <c r="R265" s="125"/>
      <c r="S265" s="125"/>
      <c r="T265" s="125"/>
      <c r="U265" s="125"/>
      <c r="V265" s="125"/>
      <c r="W265" s="125"/>
      <c r="X265" s="125"/>
      <c r="Y265" s="125"/>
      <c r="Z265" s="125"/>
      <c r="AA265" s="125"/>
    </row>
    <row r="266" spans="1:27" s="126" customFormat="1" ht="16.95" customHeight="1" thickBot="1" x14ac:dyDescent="0.35">
      <c r="A266" s="202"/>
      <c r="B266" s="915"/>
      <c r="C266" s="889" t="s">
        <v>101</v>
      </c>
      <c r="D266" s="889" t="s">
        <v>102</v>
      </c>
      <c r="E266" s="943" t="s">
        <v>103</v>
      </c>
      <c r="F266" s="944"/>
      <c r="G266" s="846" t="s">
        <v>104</v>
      </c>
      <c r="H266" s="846" t="s">
        <v>105</v>
      </c>
      <c r="I266" s="945" t="s">
        <v>93</v>
      </c>
      <c r="J266" s="226"/>
      <c r="L266" s="972"/>
      <c r="R266" s="125"/>
      <c r="S266" s="125"/>
      <c r="T266" s="125"/>
      <c r="U266" s="125"/>
      <c r="V266" s="125"/>
      <c r="W266" s="125"/>
      <c r="X266" s="125"/>
      <c r="Y266" s="125"/>
      <c r="Z266" s="125"/>
      <c r="AA266" s="125"/>
    </row>
    <row r="267" spans="1:27" s="126" customFormat="1" ht="19.95" customHeight="1" thickBot="1" x14ac:dyDescent="0.35">
      <c r="A267" s="202"/>
      <c r="B267" s="915"/>
      <c r="C267" s="895"/>
      <c r="D267" s="942"/>
      <c r="E267" s="252" t="s">
        <v>409</v>
      </c>
      <c r="F267" s="251" t="s">
        <v>180</v>
      </c>
      <c r="G267" s="847"/>
      <c r="H267" s="847"/>
      <c r="I267" s="946"/>
      <c r="J267" s="226"/>
      <c r="L267" s="972"/>
      <c r="R267" s="125"/>
      <c r="S267" s="125"/>
      <c r="T267" s="125"/>
      <c r="U267" s="125"/>
      <c r="V267" s="125"/>
      <c r="W267" s="125"/>
      <c r="X267" s="125"/>
      <c r="Y267" s="125"/>
      <c r="Z267" s="125"/>
      <c r="AA267" s="125"/>
    </row>
    <row r="268" spans="1:27" s="126" customFormat="1" ht="18" customHeight="1" x14ac:dyDescent="0.3">
      <c r="A268" s="225"/>
      <c r="B268" s="474" t="s">
        <v>89</v>
      </c>
      <c r="C268" s="558">
        <v>1488608.8181623907</v>
      </c>
      <c r="D268" s="558">
        <v>123154.36954427752</v>
      </c>
      <c r="E268" s="558">
        <v>5494</v>
      </c>
      <c r="F268" s="559">
        <v>4514492</v>
      </c>
      <c r="G268" s="558">
        <v>1187060</v>
      </c>
      <c r="H268" s="560">
        <v>717460.79330019117</v>
      </c>
      <c r="I268" s="561">
        <f>SUM(C268:H268)</f>
        <v>8036269.9810068589</v>
      </c>
      <c r="J268" s="226"/>
      <c r="L268" s="973"/>
      <c r="M268" s="125"/>
      <c r="R268" s="125"/>
      <c r="S268" s="125"/>
      <c r="T268" s="125"/>
      <c r="U268" s="125"/>
      <c r="V268" s="125"/>
      <c r="W268" s="125"/>
      <c r="X268" s="125"/>
      <c r="Y268" s="125"/>
      <c r="Z268" s="125"/>
      <c r="AA268" s="125"/>
    </row>
    <row r="269" spans="1:27" s="126" customFormat="1" ht="18" customHeight="1" x14ac:dyDescent="0.3">
      <c r="A269" s="225"/>
      <c r="B269" s="510" t="s">
        <v>437</v>
      </c>
      <c r="C269" s="506"/>
      <c r="D269" s="506"/>
      <c r="E269" s="506"/>
      <c r="F269" s="508"/>
      <c r="G269" s="506"/>
      <c r="H269" s="528"/>
      <c r="I269" s="537">
        <f t="shared" ref="I269:I280" si="33">SUM(C269:H269)</f>
        <v>0</v>
      </c>
      <c r="J269" s="226"/>
      <c r="L269" s="973"/>
      <c r="M269" s="125"/>
      <c r="R269" s="125"/>
      <c r="S269" s="125"/>
      <c r="T269" s="125"/>
      <c r="U269" s="125"/>
      <c r="V269" s="125"/>
      <c r="W269" s="125"/>
      <c r="X269" s="125"/>
      <c r="Y269" s="125"/>
      <c r="Z269" s="125"/>
      <c r="AA269" s="125"/>
    </row>
    <row r="270" spans="1:27" s="126" customFormat="1" ht="18" customHeight="1" x14ac:dyDescent="0.25">
      <c r="A270" s="225"/>
      <c r="B270" s="510" t="s">
        <v>412</v>
      </c>
      <c r="C270" s="513">
        <v>-528732.31770000001</v>
      </c>
      <c r="D270" s="513">
        <v>-5878.5636699999995</v>
      </c>
      <c r="E270" s="513"/>
      <c r="F270" s="514">
        <v>-133184.35806480001</v>
      </c>
      <c r="G270" s="513"/>
      <c r="H270" s="529">
        <v>-97319.933560000019</v>
      </c>
      <c r="I270" s="537">
        <f t="shared" si="33"/>
        <v>-765115.17299480003</v>
      </c>
      <c r="J270" s="226"/>
      <c r="L270" s="973"/>
      <c r="M270" s="125"/>
      <c r="R270" s="125"/>
      <c r="S270" s="125"/>
      <c r="T270" s="125"/>
      <c r="U270" s="125"/>
      <c r="V270" s="125"/>
      <c r="W270" s="125"/>
      <c r="X270" s="125"/>
      <c r="Y270" s="125"/>
      <c r="Z270" s="125"/>
      <c r="AA270" s="125"/>
    </row>
    <row r="271" spans="1:27" s="126" customFormat="1" ht="18" customHeight="1" x14ac:dyDescent="0.25">
      <c r="A271" s="225"/>
      <c r="B271" s="517" t="s">
        <v>413</v>
      </c>
      <c r="C271" s="518">
        <v>-865422.0975899999</v>
      </c>
      <c r="D271" s="518">
        <v>-101883.58692999999</v>
      </c>
      <c r="E271" s="518">
        <v>-221.79789524789686</v>
      </c>
      <c r="F271" s="519">
        <v>-62328.468369952105</v>
      </c>
      <c r="G271" s="518"/>
      <c r="H271" s="530">
        <v>-535242.08763000008</v>
      </c>
      <c r="I271" s="538">
        <f>SUM(C271:H271)</f>
        <v>-1565098.0384152001</v>
      </c>
      <c r="J271" s="226"/>
      <c r="K271" s="244"/>
      <c r="L271" s="973"/>
      <c r="M271" s="125"/>
      <c r="R271" s="125"/>
      <c r="S271" s="125"/>
      <c r="T271" s="125"/>
      <c r="U271" s="125"/>
      <c r="V271" s="125"/>
      <c r="W271" s="125"/>
      <c r="X271" s="125"/>
      <c r="Y271" s="125"/>
      <c r="Z271" s="125"/>
      <c r="AA271" s="125"/>
    </row>
    <row r="272" spans="1:27" s="126" customFormat="1" ht="18" customHeight="1" x14ac:dyDescent="0.25">
      <c r="A272" s="225"/>
      <c r="B272" s="539" t="s">
        <v>443</v>
      </c>
      <c r="C272" s="521">
        <f t="shared" ref="C272:H272" si="34">SUM(C268:C271)</f>
        <v>94454.402872390812</v>
      </c>
      <c r="D272" s="521">
        <f t="shared" si="34"/>
        <v>15392.218944277527</v>
      </c>
      <c r="E272" s="521">
        <f t="shared" si="34"/>
        <v>5272.202104752103</v>
      </c>
      <c r="F272" s="522">
        <f t="shared" si="34"/>
        <v>4318979.173565248</v>
      </c>
      <c r="G272" s="521">
        <f t="shared" si="34"/>
        <v>1187060</v>
      </c>
      <c r="H272" s="531">
        <f t="shared" si="34"/>
        <v>84898.772110191057</v>
      </c>
      <c r="I272" s="540">
        <f t="shared" si="33"/>
        <v>5706056.7695968598</v>
      </c>
      <c r="J272" s="226"/>
      <c r="K272" s="244"/>
      <c r="L272" s="973"/>
      <c r="M272" s="125"/>
      <c r="R272" s="125"/>
      <c r="S272" s="125"/>
      <c r="T272" s="125"/>
      <c r="U272" s="125"/>
      <c r="V272" s="125"/>
      <c r="W272" s="125"/>
      <c r="X272" s="125"/>
      <c r="Y272" s="125"/>
      <c r="Z272" s="125"/>
      <c r="AA272" s="125"/>
    </row>
    <row r="273" spans="1:27" s="126" customFormat="1" ht="18" customHeight="1" x14ac:dyDescent="0.25">
      <c r="A273" s="225"/>
      <c r="B273" s="523" t="s">
        <v>441</v>
      </c>
      <c r="C273" s="524">
        <v>-25701.216360000086</v>
      </c>
      <c r="D273" s="524">
        <v>-1146.3641265826363</v>
      </c>
      <c r="E273" s="524">
        <v>-248</v>
      </c>
      <c r="F273" s="525">
        <v>-153610</v>
      </c>
      <c r="G273" s="524">
        <v>-23307.78124000004</v>
      </c>
      <c r="H273" s="532">
        <v>-12552.053380595116</v>
      </c>
      <c r="I273" s="541">
        <f t="shared" si="33"/>
        <v>-216565.41510717786</v>
      </c>
      <c r="J273" s="226"/>
      <c r="K273" s="234"/>
      <c r="L273" s="973"/>
      <c r="M273" s="125"/>
      <c r="R273" s="125"/>
      <c r="S273" s="125"/>
      <c r="T273" s="125"/>
      <c r="U273" s="125"/>
      <c r="V273" s="125"/>
      <c r="W273" s="125"/>
      <c r="X273" s="125"/>
      <c r="Y273" s="125"/>
      <c r="Z273" s="125"/>
      <c r="AA273" s="125"/>
    </row>
    <row r="274" spans="1:27" s="126" customFormat="1" ht="18" customHeight="1" x14ac:dyDescent="0.25">
      <c r="A274" s="225"/>
      <c r="B274" s="539" t="s">
        <v>416</v>
      </c>
      <c r="C274" s="521">
        <f t="shared" ref="C274:H274" si="35">SUM(C272:C273)</f>
        <v>68753.186512390734</v>
      </c>
      <c r="D274" s="521">
        <f t="shared" si="35"/>
        <v>14245.85481769489</v>
      </c>
      <c r="E274" s="521">
        <f t="shared" si="35"/>
        <v>5024.202104752103</v>
      </c>
      <c r="F274" s="522">
        <f t="shared" si="35"/>
        <v>4165369.173565248</v>
      </c>
      <c r="G274" s="521">
        <f t="shared" si="35"/>
        <v>1163752.2187600001</v>
      </c>
      <c r="H274" s="531">
        <f t="shared" si="35"/>
        <v>72346.718729595945</v>
      </c>
      <c r="I274" s="540">
        <f t="shared" si="33"/>
        <v>5489491.3544896813</v>
      </c>
      <c r="J274" s="226"/>
      <c r="K274" s="234"/>
      <c r="L274" s="973"/>
      <c r="M274" s="125"/>
      <c r="R274" s="125"/>
      <c r="S274" s="125"/>
      <c r="T274" s="125"/>
      <c r="U274" s="125"/>
      <c r="V274" s="125"/>
      <c r="W274" s="125"/>
      <c r="X274" s="125"/>
      <c r="Y274" s="125"/>
      <c r="Z274" s="125"/>
      <c r="AA274" s="125"/>
    </row>
    <row r="275" spans="1:27" s="126" customFormat="1" ht="18" customHeight="1" x14ac:dyDescent="0.3">
      <c r="A275" s="225"/>
      <c r="B275" s="520"/>
      <c r="C275" s="526"/>
      <c r="D275" s="526"/>
      <c r="E275" s="526"/>
      <c r="F275" s="527"/>
      <c r="G275" s="526"/>
      <c r="H275" s="533"/>
      <c r="I275" s="542">
        <f t="shared" si="33"/>
        <v>0</v>
      </c>
      <c r="J275" s="226"/>
      <c r="K275" s="234"/>
      <c r="L275" s="972"/>
      <c r="R275" s="125"/>
      <c r="S275" s="125"/>
      <c r="T275" s="125"/>
      <c r="U275" s="125"/>
      <c r="V275" s="125"/>
      <c r="W275" s="125"/>
      <c r="X275" s="125"/>
      <c r="Y275" s="125"/>
      <c r="Z275" s="125"/>
      <c r="AA275" s="125"/>
    </row>
    <row r="276" spans="1:27" s="126" customFormat="1" ht="18" customHeight="1" x14ac:dyDescent="0.3">
      <c r="A276" s="225"/>
      <c r="B276" s="511" t="s">
        <v>417</v>
      </c>
      <c r="C276" s="507"/>
      <c r="D276" s="507"/>
      <c r="E276" s="507"/>
      <c r="F276" s="509"/>
      <c r="G276" s="507"/>
      <c r="H276" s="534"/>
      <c r="I276" s="537">
        <f t="shared" si="33"/>
        <v>0</v>
      </c>
      <c r="J276" s="226"/>
      <c r="K276" s="234"/>
      <c r="L276" s="972"/>
      <c r="R276" s="125"/>
      <c r="S276" s="125"/>
      <c r="T276" s="125"/>
      <c r="U276" s="125"/>
      <c r="V276" s="125"/>
      <c r="W276" s="125"/>
      <c r="X276" s="125"/>
      <c r="Y276" s="125"/>
      <c r="Z276" s="125"/>
      <c r="AA276" s="125"/>
    </row>
    <row r="277" spans="1:27" s="126" customFormat="1" ht="18" customHeight="1" x14ac:dyDescent="0.25">
      <c r="A277" s="225"/>
      <c r="B277" s="510" t="s">
        <v>418</v>
      </c>
      <c r="C277" s="515">
        <v>6918.3985453071364</v>
      </c>
      <c r="D277" s="515">
        <v>-8426.8872333644031</v>
      </c>
      <c r="E277" s="515">
        <v>-2590.5275000000001</v>
      </c>
      <c r="F277" s="516">
        <v>-2665605.9688378493</v>
      </c>
      <c r="G277" s="515">
        <v>-1299166.5152763485</v>
      </c>
      <c r="H277" s="535">
        <v>-21242.295944387486</v>
      </c>
      <c r="I277" s="543">
        <f t="shared" si="33"/>
        <v>-3990113.7962466427</v>
      </c>
      <c r="J277" s="226"/>
      <c r="K277" s="234"/>
      <c r="L277" s="973"/>
      <c r="M277" s="125"/>
      <c r="R277" s="125"/>
      <c r="S277" s="125"/>
      <c r="T277" s="125"/>
      <c r="U277" s="125"/>
      <c r="V277" s="125"/>
      <c r="W277" s="125"/>
      <c r="X277" s="125"/>
      <c r="Y277" s="125"/>
      <c r="Z277" s="125"/>
      <c r="AA277" s="125"/>
    </row>
    <row r="278" spans="1:27" s="126" customFormat="1" ht="18" customHeight="1" x14ac:dyDescent="0.25">
      <c r="A278" s="225"/>
      <c r="B278" s="510" t="s">
        <v>419</v>
      </c>
      <c r="C278" s="515">
        <v>48463.788863980357</v>
      </c>
      <c r="D278" s="515">
        <v>24673.256437217497</v>
      </c>
      <c r="E278" s="515">
        <v>-6671.3577716502223</v>
      </c>
      <c r="F278" s="516">
        <v>-472763.02223741694</v>
      </c>
      <c r="G278" s="515">
        <v>-80169.947986126819</v>
      </c>
      <c r="H278" s="535">
        <v>76527.316034191899</v>
      </c>
      <c r="I278" s="543">
        <f t="shared" si="33"/>
        <v>-409939.96665980422</v>
      </c>
      <c r="J278" s="226"/>
      <c r="K278" s="234"/>
      <c r="L278" s="973"/>
      <c r="M278" s="125"/>
      <c r="R278" s="125"/>
      <c r="S278" s="125"/>
      <c r="T278" s="125"/>
      <c r="U278" s="125"/>
      <c r="V278" s="125"/>
      <c r="W278" s="125"/>
      <c r="X278" s="125"/>
      <c r="Y278" s="125"/>
      <c r="Z278" s="125"/>
      <c r="AA278" s="125"/>
    </row>
    <row r="279" spans="1:27" s="126" customFormat="1" ht="18" customHeight="1" x14ac:dyDescent="0.25">
      <c r="A279" s="225"/>
      <c r="B279" s="517" t="s">
        <v>420</v>
      </c>
      <c r="C279" s="549">
        <v>-2008.4685554606122</v>
      </c>
      <c r="D279" s="549">
        <v>-324.56771313336606</v>
      </c>
      <c r="E279" s="549">
        <v>-267.09237949548265</v>
      </c>
      <c r="F279" s="550">
        <v>-11670.58958777031</v>
      </c>
      <c r="G279" s="549">
        <v>-1635.4165281675978</v>
      </c>
      <c r="H279" s="551">
        <v>-703.83817597263737</v>
      </c>
      <c r="I279" s="552">
        <f t="shared" si="33"/>
        <v>-16609.972940000007</v>
      </c>
      <c r="J279" s="226"/>
      <c r="K279" s="234"/>
      <c r="L279" s="973"/>
      <c r="M279" s="125"/>
      <c r="R279" s="125"/>
      <c r="S279" s="125"/>
      <c r="T279" s="125"/>
      <c r="U279" s="125"/>
      <c r="V279" s="125"/>
      <c r="W279" s="125"/>
      <c r="X279" s="125"/>
      <c r="Y279" s="125"/>
      <c r="Z279" s="125"/>
      <c r="AA279" s="125"/>
    </row>
    <row r="280" spans="1:27" s="126" customFormat="1" ht="18" customHeight="1" x14ac:dyDescent="0.25">
      <c r="A280" s="225"/>
      <c r="B280" s="562" t="s">
        <v>421</v>
      </c>
      <c r="C280" s="554">
        <f t="shared" ref="C280:H280" si="36">SUM(C274:C279)</f>
        <v>122126.90536621762</v>
      </c>
      <c r="D280" s="554">
        <f t="shared" si="36"/>
        <v>30167.656308414618</v>
      </c>
      <c r="E280" s="554">
        <f t="shared" si="36"/>
        <v>-4504.7755463936019</v>
      </c>
      <c r="F280" s="555">
        <f t="shared" si="36"/>
        <v>1015329.5929022115</v>
      </c>
      <c r="G280" s="554">
        <f t="shared" si="36"/>
        <v>-217219.6610306428</v>
      </c>
      <c r="H280" s="556">
        <f t="shared" si="36"/>
        <v>126927.90064342773</v>
      </c>
      <c r="I280" s="563">
        <f t="shared" si="33"/>
        <v>1072827.6186432352</v>
      </c>
      <c r="J280" s="226"/>
      <c r="K280" s="242"/>
      <c r="L280" s="973"/>
      <c r="M280" s="125"/>
      <c r="R280" s="125"/>
      <c r="S280" s="125"/>
      <c r="T280" s="125"/>
      <c r="U280" s="125"/>
      <c r="V280" s="125"/>
      <c r="W280" s="125"/>
      <c r="X280" s="125"/>
      <c r="Y280" s="125"/>
      <c r="Z280" s="125"/>
      <c r="AA280" s="125"/>
    </row>
    <row r="281" spans="1:27" s="126" customFormat="1" ht="18" customHeight="1" x14ac:dyDescent="0.3">
      <c r="A281" s="225"/>
      <c r="B281" s="553"/>
      <c r="C281" s="455"/>
      <c r="D281" s="457"/>
      <c r="E281" s="457"/>
      <c r="F281" s="457"/>
      <c r="G281" s="457"/>
      <c r="H281" s="459"/>
      <c r="I281" s="544"/>
      <c r="J281" s="226"/>
      <c r="K281" s="234"/>
      <c r="L281" s="972"/>
      <c r="R281" s="125"/>
      <c r="S281" s="125"/>
      <c r="T281" s="125"/>
      <c r="U281" s="125"/>
      <c r="V281" s="125"/>
      <c r="W281" s="125"/>
      <c r="X281" s="125"/>
      <c r="Y281" s="125"/>
      <c r="Z281" s="125"/>
      <c r="AA281" s="125"/>
    </row>
    <row r="282" spans="1:27" s="126" customFormat="1" ht="18" customHeight="1" x14ac:dyDescent="0.3">
      <c r="A282" s="225"/>
      <c r="B282" s="511" t="s">
        <v>422</v>
      </c>
      <c r="C282" s="454"/>
      <c r="D282" s="453"/>
      <c r="E282" s="453"/>
      <c r="F282" s="453"/>
      <c r="G282" s="453"/>
      <c r="H282" s="460"/>
      <c r="I282" s="545">
        <f>SUM(I283:I287)</f>
        <v>1110980.2636000004</v>
      </c>
      <c r="J282" s="226"/>
      <c r="K282" s="234"/>
      <c r="L282" s="972"/>
      <c r="R282" s="125"/>
      <c r="S282" s="125"/>
      <c r="T282" s="125"/>
      <c r="U282" s="125"/>
      <c r="V282" s="125"/>
      <c r="W282" s="125"/>
      <c r="X282" s="125"/>
      <c r="Y282" s="125"/>
      <c r="Z282" s="125"/>
      <c r="AA282" s="125"/>
    </row>
    <row r="283" spans="1:27" s="126" customFormat="1" ht="18" customHeight="1" x14ac:dyDescent="0.3">
      <c r="A283" s="225"/>
      <c r="B283" s="510" t="s">
        <v>423</v>
      </c>
      <c r="C283" s="454"/>
      <c r="D283" s="453"/>
      <c r="E283" s="453"/>
      <c r="F283" s="453"/>
      <c r="G283" s="453"/>
      <c r="H283" s="460"/>
      <c r="I283" s="546">
        <v>246779.00941</v>
      </c>
      <c r="J283" s="226"/>
      <c r="K283" s="234"/>
      <c r="L283" s="972"/>
      <c r="R283" s="125"/>
      <c r="S283" s="125"/>
      <c r="T283" s="125"/>
      <c r="U283" s="125"/>
      <c r="V283" s="125"/>
      <c r="W283" s="125"/>
      <c r="X283" s="125"/>
      <c r="Y283" s="125"/>
      <c r="Z283" s="125"/>
      <c r="AA283" s="125"/>
    </row>
    <row r="284" spans="1:27" s="126" customFormat="1" ht="18" customHeight="1" x14ac:dyDescent="0.3">
      <c r="A284" s="225"/>
      <c r="B284" s="510" t="s">
        <v>444</v>
      </c>
      <c r="C284" s="454"/>
      <c r="D284" s="453"/>
      <c r="E284" s="453"/>
      <c r="F284" s="453"/>
      <c r="G284" s="453"/>
      <c r="H284" s="460"/>
      <c r="I284" s="546">
        <v>920404.2771500001</v>
      </c>
      <c r="J284" s="226"/>
      <c r="K284" s="234"/>
      <c r="L284" s="972"/>
      <c r="R284" s="125"/>
      <c r="S284" s="125"/>
      <c r="T284" s="125"/>
      <c r="U284" s="125"/>
      <c r="V284" s="125"/>
      <c r="W284" s="125"/>
      <c r="X284" s="125"/>
      <c r="Y284" s="125"/>
      <c r="Z284" s="125"/>
      <c r="AA284" s="125"/>
    </row>
    <row r="285" spans="1:27" s="126" customFormat="1" ht="18" customHeight="1" x14ac:dyDescent="0.3">
      <c r="A285" s="225"/>
      <c r="B285" s="510" t="s">
        <v>425</v>
      </c>
      <c r="C285" s="454"/>
      <c r="D285" s="453"/>
      <c r="E285" s="453"/>
      <c r="F285" s="453"/>
      <c r="G285" s="453"/>
      <c r="H285" s="460"/>
      <c r="I285" s="547">
        <v>-67639.089890000003</v>
      </c>
      <c r="J285" s="226"/>
      <c r="K285" s="234"/>
      <c r="L285" s="972"/>
      <c r="R285" s="125"/>
      <c r="S285" s="125"/>
      <c r="T285" s="125"/>
      <c r="U285" s="125"/>
      <c r="V285" s="125"/>
      <c r="W285" s="125"/>
      <c r="X285" s="125"/>
      <c r="Y285" s="125"/>
      <c r="Z285" s="125"/>
      <c r="AA285" s="125"/>
    </row>
    <row r="286" spans="1:27" s="126" customFormat="1" ht="18" customHeight="1" x14ac:dyDescent="0.3">
      <c r="A286" s="225"/>
      <c r="B286" s="510" t="s">
        <v>426</v>
      </c>
      <c r="C286" s="454"/>
      <c r="D286" s="453"/>
      <c r="E286" s="453"/>
      <c r="F286" s="453"/>
      <c r="G286" s="453"/>
      <c r="H286" s="460"/>
      <c r="I286" s="547">
        <v>8837.1778800000011</v>
      </c>
      <c r="J286" s="226"/>
      <c r="K286" s="234"/>
      <c r="L286" s="972"/>
      <c r="R286" s="125"/>
      <c r="S286" s="125"/>
      <c r="T286" s="125"/>
      <c r="U286" s="125"/>
      <c r="V286" s="125"/>
      <c r="W286" s="125"/>
      <c r="X286" s="125"/>
      <c r="Y286" s="125"/>
      <c r="Z286" s="125"/>
      <c r="AA286" s="125"/>
    </row>
    <row r="287" spans="1:27" s="126" customFormat="1" ht="18" customHeight="1" x14ac:dyDescent="0.3">
      <c r="A287" s="225"/>
      <c r="B287" s="510" t="s">
        <v>427</v>
      </c>
      <c r="C287" s="454"/>
      <c r="D287" s="453"/>
      <c r="E287" s="453"/>
      <c r="F287" s="453"/>
      <c r="G287" s="453"/>
      <c r="H287" s="460"/>
      <c r="I287" s="547">
        <v>2598.8890499999998</v>
      </c>
      <c r="J287" s="226"/>
      <c r="K287" s="234"/>
      <c r="L287" s="972"/>
      <c r="R287" s="125"/>
      <c r="S287" s="125"/>
      <c r="T287" s="125"/>
      <c r="U287" s="125"/>
      <c r="V287" s="125"/>
      <c r="W287" s="125"/>
      <c r="X287" s="125"/>
      <c r="Y287" s="125"/>
      <c r="Z287" s="125"/>
      <c r="AA287" s="125"/>
    </row>
    <row r="288" spans="1:27" s="126" customFormat="1" ht="18" customHeight="1" x14ac:dyDescent="0.3">
      <c r="A288" s="225"/>
      <c r="B288" s="510"/>
      <c r="C288" s="454"/>
      <c r="D288" s="453"/>
      <c r="E288" s="453"/>
      <c r="F288" s="453"/>
      <c r="G288" s="453"/>
      <c r="H288" s="460"/>
      <c r="I288" s="537"/>
      <c r="J288" s="226"/>
      <c r="K288" s="234"/>
      <c r="L288" s="972"/>
      <c r="R288" s="125"/>
      <c r="S288" s="125"/>
      <c r="T288" s="125"/>
      <c r="U288" s="125"/>
      <c r="V288" s="125"/>
      <c r="W288" s="125"/>
      <c r="X288" s="125"/>
      <c r="Y288" s="125"/>
      <c r="Z288" s="125"/>
      <c r="AA288" s="125"/>
    </row>
    <row r="289" spans="1:27" s="126" customFormat="1" ht="18" customHeight="1" x14ac:dyDescent="0.3">
      <c r="A289" s="225"/>
      <c r="B289" s="511" t="s">
        <v>428</v>
      </c>
      <c r="C289" s="454"/>
      <c r="D289" s="453"/>
      <c r="E289" s="453"/>
      <c r="F289" s="453"/>
      <c r="G289" s="453"/>
      <c r="H289" s="460"/>
      <c r="I289" s="546"/>
      <c r="J289" s="226"/>
      <c r="K289" s="234"/>
      <c r="L289" s="972"/>
      <c r="R289" s="125"/>
      <c r="S289" s="125"/>
      <c r="T289" s="125"/>
      <c r="U289" s="125"/>
      <c r="V289" s="125"/>
      <c r="W289" s="125"/>
      <c r="X289" s="125"/>
      <c r="Y289" s="125"/>
      <c r="Z289" s="125"/>
      <c r="AA289" s="125"/>
    </row>
    <row r="290" spans="1:27" s="126" customFormat="1" ht="31.2" customHeight="1" x14ac:dyDescent="0.3">
      <c r="A290" s="225"/>
      <c r="B290" s="510" t="s">
        <v>429</v>
      </c>
      <c r="C290" s="454"/>
      <c r="D290" s="453"/>
      <c r="E290" s="453"/>
      <c r="F290" s="453"/>
      <c r="G290" s="453"/>
      <c r="H290" s="460"/>
      <c r="I290" s="546">
        <v>-1921648.8483299999</v>
      </c>
      <c r="J290" s="226"/>
      <c r="K290" s="234"/>
      <c r="L290" s="972"/>
      <c r="R290" s="125"/>
      <c r="S290" s="125"/>
      <c r="T290" s="125"/>
      <c r="U290" s="125"/>
      <c r="V290" s="125"/>
      <c r="W290" s="125"/>
      <c r="X290" s="125"/>
      <c r="Y290" s="125"/>
      <c r="Z290" s="125"/>
      <c r="AA290" s="125"/>
    </row>
    <row r="291" spans="1:27" s="126" customFormat="1" ht="18" customHeight="1" x14ac:dyDescent="0.3">
      <c r="A291" s="225"/>
      <c r="B291" s="510" t="s">
        <v>430</v>
      </c>
      <c r="C291" s="454"/>
      <c r="D291" s="453"/>
      <c r="E291" s="453"/>
      <c r="F291" s="453"/>
      <c r="G291" s="453"/>
      <c r="H291" s="460"/>
      <c r="I291" s="537"/>
      <c r="J291" s="226"/>
      <c r="K291" s="234"/>
      <c r="L291" s="972"/>
      <c r="R291" s="125"/>
      <c r="S291" s="125"/>
      <c r="T291" s="125"/>
      <c r="U291" s="125"/>
      <c r="V291" s="125"/>
      <c r="W291" s="125"/>
      <c r="X291" s="125"/>
      <c r="Y291" s="125"/>
      <c r="Z291" s="125"/>
      <c r="AA291" s="125"/>
    </row>
    <row r="292" spans="1:27" s="126" customFormat="1" ht="18" customHeight="1" x14ac:dyDescent="0.3">
      <c r="A292" s="225"/>
      <c r="B292" s="511" t="s">
        <v>431</v>
      </c>
      <c r="C292" s="454"/>
      <c r="D292" s="453"/>
      <c r="E292" s="453"/>
      <c r="F292" s="453"/>
      <c r="G292" s="453"/>
      <c r="H292" s="460"/>
      <c r="I292" s="545">
        <f>+I280+I282+I290</f>
        <v>262159.03391323565</v>
      </c>
      <c r="J292" s="226"/>
      <c r="K292" s="234"/>
      <c r="L292" s="972"/>
      <c r="R292" s="125"/>
      <c r="S292" s="125"/>
      <c r="T292" s="125"/>
      <c r="U292" s="125"/>
      <c r="V292" s="125"/>
      <c r="W292" s="125"/>
      <c r="X292" s="125"/>
      <c r="Y292" s="125"/>
      <c r="Z292" s="125"/>
      <c r="AA292" s="125"/>
    </row>
    <row r="293" spans="1:27" s="126" customFormat="1" ht="18" customHeight="1" x14ac:dyDescent="0.3">
      <c r="A293" s="225"/>
      <c r="B293" s="510" t="s">
        <v>432</v>
      </c>
      <c r="C293" s="454"/>
      <c r="D293" s="453"/>
      <c r="E293" s="453"/>
      <c r="F293" s="453"/>
      <c r="G293" s="453"/>
      <c r="H293" s="460"/>
      <c r="I293" s="537">
        <v>-19705.893960000001</v>
      </c>
      <c r="J293" s="226"/>
      <c r="K293" s="234"/>
      <c r="L293" s="972"/>
      <c r="R293" s="125"/>
      <c r="S293" s="125"/>
      <c r="T293" s="125"/>
      <c r="U293" s="125"/>
      <c r="V293" s="125"/>
      <c r="W293" s="125"/>
      <c r="X293" s="125"/>
      <c r="Y293" s="125"/>
      <c r="Z293" s="125"/>
      <c r="AA293" s="125"/>
    </row>
    <row r="294" spans="1:27" s="126" customFormat="1" ht="18" customHeight="1" x14ac:dyDescent="0.3">
      <c r="A294" s="225"/>
      <c r="B294" s="511" t="s">
        <v>433</v>
      </c>
      <c r="C294" s="454"/>
      <c r="D294" s="453"/>
      <c r="E294" s="453"/>
      <c r="F294" s="453"/>
      <c r="G294" s="453"/>
      <c r="H294" s="460"/>
      <c r="I294" s="545">
        <f>I292+I293</f>
        <v>242453.13995323563</v>
      </c>
      <c r="J294" s="226"/>
      <c r="K294" s="234"/>
      <c r="L294" s="972"/>
      <c r="R294" s="125"/>
      <c r="S294" s="125"/>
      <c r="T294" s="125"/>
      <c r="U294" s="125"/>
      <c r="V294" s="125"/>
      <c r="W294" s="125"/>
      <c r="X294" s="125"/>
      <c r="Y294" s="125"/>
      <c r="Z294" s="125"/>
      <c r="AA294" s="125"/>
    </row>
    <row r="295" spans="1:27" s="126" customFormat="1" ht="18" customHeight="1" x14ac:dyDescent="0.3">
      <c r="A295" s="225"/>
      <c r="B295" s="510" t="s">
        <v>434</v>
      </c>
      <c r="C295" s="454"/>
      <c r="D295" s="453"/>
      <c r="E295" s="453"/>
      <c r="F295" s="453"/>
      <c r="G295" s="453"/>
      <c r="H295" s="460"/>
      <c r="I295" s="546">
        <v>-91123.479829999997</v>
      </c>
      <c r="J295" s="226"/>
      <c r="K295" s="234"/>
      <c r="L295" s="972"/>
      <c r="R295" s="125"/>
      <c r="S295" s="125"/>
      <c r="T295" s="125"/>
      <c r="U295" s="125"/>
      <c r="V295" s="125"/>
      <c r="W295" s="125"/>
      <c r="X295" s="125"/>
      <c r="Y295" s="125"/>
      <c r="Z295" s="125"/>
      <c r="AA295" s="125"/>
    </row>
    <row r="296" spans="1:27" s="126" customFormat="1" ht="18" customHeight="1" thickBot="1" x14ac:dyDescent="0.35">
      <c r="A296" s="225"/>
      <c r="B296" s="512" t="s">
        <v>435</v>
      </c>
      <c r="C296" s="494"/>
      <c r="D296" s="493"/>
      <c r="E296" s="493"/>
      <c r="F296" s="493"/>
      <c r="G296" s="493"/>
      <c r="H296" s="536"/>
      <c r="I296" s="548">
        <f>SUM(I294:I295)</f>
        <v>151329.66012323563</v>
      </c>
      <c r="J296" s="226"/>
      <c r="K296" s="234"/>
      <c r="L296" s="972"/>
      <c r="R296" s="125"/>
      <c r="S296" s="125"/>
      <c r="T296" s="125"/>
      <c r="U296" s="125"/>
      <c r="V296" s="125"/>
      <c r="W296" s="125"/>
      <c r="X296" s="125"/>
      <c r="Y296" s="125"/>
      <c r="Z296" s="125"/>
      <c r="AA296" s="125"/>
    </row>
    <row r="297" spans="1:27" s="126" customFormat="1" ht="14.25" customHeight="1" x14ac:dyDescent="0.3">
      <c r="A297" s="225"/>
      <c r="B297" s="209"/>
      <c r="C297" s="204"/>
      <c r="D297" s="204"/>
      <c r="E297" s="204"/>
      <c r="F297" s="204"/>
      <c r="G297" s="204"/>
      <c r="H297" s="204"/>
      <c r="I297" s="226"/>
      <c r="J297" s="226"/>
      <c r="K297" s="234"/>
      <c r="L297" s="972"/>
      <c r="R297" s="125"/>
      <c r="S297" s="125"/>
      <c r="T297" s="125"/>
      <c r="U297" s="125"/>
      <c r="V297" s="125"/>
      <c r="W297" s="125"/>
      <c r="X297" s="125"/>
      <c r="Y297" s="125"/>
      <c r="Z297" s="125"/>
      <c r="AA297" s="125"/>
    </row>
    <row r="298" spans="1:27" s="126" customFormat="1" ht="14.25" customHeight="1" x14ac:dyDescent="0.3">
      <c r="A298" s="225"/>
      <c r="B298" s="209"/>
      <c r="C298" s="204"/>
      <c r="D298" s="204"/>
      <c r="E298" s="204"/>
      <c r="F298" s="204"/>
      <c r="G298" s="204"/>
      <c r="H298" s="204"/>
      <c r="I298" s="226"/>
      <c r="J298" s="226"/>
      <c r="K298" s="234"/>
      <c r="L298" s="972"/>
      <c r="R298" s="125"/>
      <c r="S298" s="125"/>
      <c r="T298" s="125"/>
      <c r="U298" s="125"/>
      <c r="V298" s="125"/>
      <c r="W298" s="125"/>
      <c r="X298" s="125"/>
      <c r="Y298" s="125"/>
      <c r="Z298" s="125"/>
      <c r="AA298" s="125"/>
    </row>
    <row r="299" spans="1:27" s="126" customFormat="1" ht="14.25" customHeight="1" x14ac:dyDescent="0.3">
      <c r="A299" s="225"/>
      <c r="B299" s="209"/>
      <c r="C299" s="204"/>
      <c r="D299" s="204"/>
      <c r="E299" s="204"/>
      <c r="F299" s="204"/>
      <c r="G299" s="204"/>
      <c r="H299" s="204"/>
      <c r="I299" s="226"/>
      <c r="J299" s="226"/>
      <c r="K299" s="234"/>
      <c r="L299" s="972"/>
      <c r="R299" s="125"/>
      <c r="S299" s="125"/>
      <c r="T299" s="125"/>
      <c r="U299" s="125"/>
      <c r="V299" s="125"/>
      <c r="W299" s="125"/>
      <c r="X299" s="125"/>
      <c r="Y299" s="125"/>
      <c r="Z299" s="125"/>
      <c r="AA299" s="125"/>
    </row>
    <row r="300" spans="1:27" s="126" customFormat="1" ht="14.25" customHeight="1" x14ac:dyDescent="0.3">
      <c r="A300" s="225"/>
      <c r="B300" s="122"/>
      <c r="C300" s="127"/>
      <c r="D300" s="127"/>
      <c r="E300" s="204"/>
      <c r="F300" s="204"/>
      <c r="G300" s="204"/>
      <c r="H300" s="204"/>
      <c r="I300" s="226"/>
      <c r="J300" s="226"/>
      <c r="K300" s="234"/>
      <c r="L300" s="972"/>
      <c r="R300" s="125"/>
      <c r="S300" s="125"/>
      <c r="T300" s="125"/>
      <c r="U300" s="125"/>
      <c r="V300" s="125"/>
      <c r="W300" s="125"/>
      <c r="X300" s="125"/>
      <c r="Y300" s="125"/>
      <c r="Z300" s="125"/>
      <c r="AA300" s="125"/>
    </row>
    <row r="301" spans="1:27" s="126" customFormat="1" ht="14.25" customHeight="1" thickBot="1" x14ac:dyDescent="0.35">
      <c r="A301" s="225"/>
      <c r="B301" s="119"/>
      <c r="C301" s="193"/>
      <c r="D301" s="193"/>
      <c r="E301" s="204"/>
      <c r="F301" s="204"/>
      <c r="G301" s="204"/>
      <c r="H301" s="204"/>
      <c r="I301" s="226"/>
      <c r="J301" s="226"/>
      <c r="K301" s="234"/>
      <c r="L301" s="972"/>
      <c r="R301" s="125"/>
      <c r="S301" s="125"/>
      <c r="T301" s="125"/>
      <c r="U301" s="125"/>
      <c r="V301" s="125"/>
      <c r="W301" s="125"/>
      <c r="X301" s="125"/>
      <c r="Y301" s="125"/>
      <c r="Z301" s="125"/>
      <c r="AA301" s="125"/>
    </row>
    <row r="302" spans="1:27" ht="14.25" customHeight="1" thickBot="1" x14ac:dyDescent="0.35">
      <c r="B302" s="203" t="s">
        <v>22</v>
      </c>
      <c r="C302" s="143"/>
      <c r="D302" s="143"/>
      <c r="E302" s="143"/>
      <c r="F302" s="143"/>
      <c r="H302" s="969" t="s">
        <v>218</v>
      </c>
      <c r="I302" s="969"/>
      <c r="J302" s="156"/>
      <c r="R302" s="125"/>
      <c r="S302" s="125"/>
      <c r="T302" s="125"/>
      <c r="U302" s="125"/>
      <c r="V302" s="125"/>
      <c r="W302" s="125"/>
      <c r="X302" s="125"/>
      <c r="Y302" s="125"/>
      <c r="Z302" s="125"/>
      <c r="AA302" s="125"/>
    </row>
    <row r="303" spans="1:27" s="126" customFormat="1" ht="20.399999999999999" customHeight="1" thickBot="1" x14ac:dyDescent="0.35">
      <c r="A303" s="226"/>
      <c r="B303" s="914" t="s">
        <v>329</v>
      </c>
      <c r="C303" s="939">
        <v>2023</v>
      </c>
      <c r="D303" s="940"/>
      <c r="E303" s="940"/>
      <c r="F303" s="940"/>
      <c r="G303" s="940"/>
      <c r="H303" s="940"/>
      <c r="I303" s="941"/>
      <c r="J303" s="247"/>
      <c r="K303" s="234"/>
      <c r="L303" s="972"/>
      <c r="R303" s="125"/>
      <c r="S303" s="125"/>
      <c r="T303" s="125"/>
      <c r="U303" s="125"/>
      <c r="V303" s="125"/>
      <c r="W303" s="125"/>
      <c r="X303" s="125"/>
      <c r="Y303" s="125"/>
      <c r="Z303" s="125"/>
      <c r="AA303" s="125"/>
    </row>
    <row r="304" spans="1:27" s="126" customFormat="1" ht="19.2" customHeight="1" thickBot="1" x14ac:dyDescent="0.35">
      <c r="A304" s="202"/>
      <c r="B304" s="915"/>
      <c r="C304" s="889" t="s">
        <v>101</v>
      </c>
      <c r="D304" s="889" t="s">
        <v>102</v>
      </c>
      <c r="E304" s="943" t="s">
        <v>103</v>
      </c>
      <c r="F304" s="944"/>
      <c r="G304" s="846" t="s">
        <v>104</v>
      </c>
      <c r="H304" s="846" t="s">
        <v>105</v>
      </c>
      <c r="I304" s="945" t="s">
        <v>93</v>
      </c>
      <c r="J304" s="226"/>
      <c r="K304" s="234"/>
      <c r="L304" s="972"/>
      <c r="R304" s="125"/>
      <c r="S304" s="125"/>
      <c r="T304" s="125"/>
      <c r="U304" s="125"/>
      <c r="V304" s="125"/>
      <c r="W304" s="125"/>
      <c r="X304" s="125"/>
      <c r="Y304" s="125"/>
      <c r="Z304" s="125"/>
      <c r="AA304" s="125"/>
    </row>
    <row r="305" spans="1:27" s="126" customFormat="1" ht="19.2" customHeight="1" thickBot="1" x14ac:dyDescent="0.35">
      <c r="A305" s="202"/>
      <c r="B305" s="915"/>
      <c r="C305" s="895"/>
      <c r="D305" s="942"/>
      <c r="E305" s="252" t="s">
        <v>409</v>
      </c>
      <c r="F305" s="251" t="s">
        <v>180</v>
      </c>
      <c r="G305" s="847"/>
      <c r="H305" s="847"/>
      <c r="I305" s="946"/>
      <c r="J305" s="226"/>
      <c r="K305" s="234"/>
      <c r="L305" s="972"/>
      <c r="R305" s="125"/>
      <c r="S305" s="125"/>
      <c r="T305" s="125"/>
      <c r="U305" s="125"/>
      <c r="V305" s="125"/>
      <c r="W305" s="125"/>
      <c r="X305" s="125"/>
      <c r="Y305" s="125"/>
      <c r="Z305" s="125"/>
      <c r="AA305" s="125"/>
    </row>
    <row r="306" spans="1:27" s="126" customFormat="1" ht="18" customHeight="1" x14ac:dyDescent="0.3">
      <c r="A306" s="225"/>
      <c r="B306" s="474" t="s">
        <v>89</v>
      </c>
      <c r="C306" s="558">
        <v>2044296.4179700001</v>
      </c>
      <c r="D306" s="558">
        <v>86127.53757</v>
      </c>
      <c r="E306" s="558">
        <v>30734.830890000201</v>
      </c>
      <c r="F306" s="559">
        <v>7464767.4258200293</v>
      </c>
      <c r="G306" s="558">
        <v>194190.18410000001</v>
      </c>
      <c r="H306" s="560">
        <v>369940.04738</v>
      </c>
      <c r="I306" s="561">
        <f>SUM(C306:H306)</f>
        <v>10190056.44373003</v>
      </c>
      <c r="J306" s="123"/>
      <c r="K306" s="234"/>
      <c r="L306" s="973"/>
      <c r="M306" s="125"/>
      <c r="R306" s="125"/>
      <c r="S306" s="125"/>
      <c r="T306" s="125"/>
      <c r="U306" s="125"/>
      <c r="V306" s="125"/>
      <c r="W306" s="125"/>
      <c r="X306" s="125"/>
      <c r="Y306" s="125"/>
      <c r="Z306" s="125"/>
      <c r="AA306" s="125"/>
    </row>
    <row r="307" spans="1:27" s="126" customFormat="1" ht="18" customHeight="1" x14ac:dyDescent="0.3">
      <c r="A307" s="225"/>
      <c r="B307" s="510" t="s">
        <v>411</v>
      </c>
      <c r="C307" s="506">
        <v>-194362.7792248</v>
      </c>
      <c r="D307" s="506">
        <v>-13839.138139999999</v>
      </c>
      <c r="E307" s="506"/>
      <c r="F307" s="508"/>
      <c r="G307" s="506"/>
      <c r="H307" s="528">
        <v>-19138.60513235</v>
      </c>
      <c r="I307" s="537">
        <f>SUM(C307:H307)</f>
        <v>-227340.52249715</v>
      </c>
      <c r="J307" s="123"/>
      <c r="K307" s="234"/>
      <c r="L307" s="973"/>
      <c r="M307" s="125"/>
      <c r="R307" s="125"/>
      <c r="S307" s="125"/>
      <c r="T307" s="125"/>
      <c r="U307" s="125"/>
      <c r="V307" s="125"/>
      <c r="W307" s="125"/>
      <c r="X307" s="125"/>
      <c r="Y307" s="125"/>
      <c r="Z307" s="125"/>
      <c r="AA307" s="125"/>
    </row>
    <row r="308" spans="1:27" s="126" customFormat="1" ht="18" customHeight="1" x14ac:dyDescent="0.25">
      <c r="A308" s="225"/>
      <c r="B308" s="510" t="s">
        <v>412</v>
      </c>
      <c r="C308" s="513">
        <v>-711214.17497000005</v>
      </c>
      <c r="D308" s="513">
        <v>-1143.7104700000002</v>
      </c>
      <c r="E308" s="513">
        <v>-479.09992</v>
      </c>
      <c r="F308" s="514">
        <v>-939918.92524999706</v>
      </c>
      <c r="G308" s="513"/>
      <c r="H308" s="529">
        <v>-50452.117859999998</v>
      </c>
      <c r="I308" s="537">
        <f t="shared" ref="I308:I317" si="37">SUM(C308:H308)</f>
        <v>-1703208.028469997</v>
      </c>
      <c r="J308" s="123"/>
      <c r="K308" s="241"/>
      <c r="L308" s="973"/>
      <c r="M308" s="125"/>
      <c r="R308" s="125"/>
      <c r="S308" s="125"/>
      <c r="T308" s="125"/>
      <c r="U308" s="125"/>
      <c r="V308" s="125"/>
      <c r="W308" s="125"/>
      <c r="X308" s="125"/>
      <c r="Y308" s="125"/>
      <c r="Z308" s="125"/>
      <c r="AA308" s="125"/>
    </row>
    <row r="309" spans="1:27" s="126" customFormat="1" ht="18" customHeight="1" x14ac:dyDescent="0.25">
      <c r="A309" s="225"/>
      <c r="B309" s="517" t="s">
        <v>413</v>
      </c>
      <c r="C309" s="518">
        <v>-217654.18288163038</v>
      </c>
      <c r="D309" s="518">
        <v>-40484.518737103455</v>
      </c>
      <c r="E309" s="518">
        <v>-95.463816469995621</v>
      </c>
      <c r="F309" s="519">
        <v>-287285.41438477655</v>
      </c>
      <c r="G309" s="518">
        <v>-4830.9466121542218</v>
      </c>
      <c r="H309" s="530">
        <v>-90369.380077865324</v>
      </c>
      <c r="I309" s="538">
        <f t="shared" si="37"/>
        <v>-640719.90650999988</v>
      </c>
      <c r="J309" s="123"/>
      <c r="K309" s="234"/>
      <c r="L309" s="973"/>
      <c r="M309" s="125"/>
      <c r="R309" s="125"/>
      <c r="S309" s="125"/>
      <c r="T309" s="125"/>
      <c r="U309" s="125"/>
      <c r="V309" s="125"/>
      <c r="W309" s="125"/>
      <c r="X309" s="125"/>
      <c r="Y309" s="125"/>
      <c r="Z309" s="125"/>
      <c r="AA309" s="125"/>
    </row>
    <row r="310" spans="1:27" s="126" customFormat="1" ht="18" customHeight="1" x14ac:dyDescent="0.25">
      <c r="A310" s="225"/>
      <c r="B310" s="539" t="s">
        <v>443</v>
      </c>
      <c r="C310" s="521">
        <f t="shared" ref="C310:H310" si="38">SUM(C306:C309)</f>
        <v>921065.2808935697</v>
      </c>
      <c r="D310" s="521">
        <f t="shared" si="38"/>
        <v>30660.170222896544</v>
      </c>
      <c r="E310" s="521">
        <f t="shared" si="38"/>
        <v>30160.267153530203</v>
      </c>
      <c r="F310" s="522">
        <f t="shared" si="38"/>
        <v>6237563.086185256</v>
      </c>
      <c r="G310" s="521">
        <f t="shared" si="38"/>
        <v>189359.23748784579</v>
      </c>
      <c r="H310" s="531">
        <f t="shared" si="38"/>
        <v>209979.94430978468</v>
      </c>
      <c r="I310" s="540">
        <f t="shared" si="37"/>
        <v>7618787.9862528834</v>
      </c>
      <c r="J310" s="123"/>
      <c r="K310" s="234"/>
      <c r="L310" s="973"/>
      <c r="M310" s="125"/>
      <c r="R310" s="125"/>
      <c r="S310" s="125"/>
      <c r="T310" s="125"/>
      <c r="U310" s="125"/>
      <c r="V310" s="125"/>
      <c r="W310" s="125"/>
      <c r="X310" s="125"/>
      <c r="Y310" s="125"/>
      <c r="Z310" s="125"/>
      <c r="AA310" s="125"/>
    </row>
    <row r="311" spans="1:27" s="126" customFormat="1" ht="18" customHeight="1" x14ac:dyDescent="0.25">
      <c r="A311" s="225"/>
      <c r="B311" s="523" t="s">
        <v>441</v>
      </c>
      <c r="C311" s="524">
        <v>-102643.69396000003</v>
      </c>
      <c r="D311" s="524">
        <v>-149.12860999999941</v>
      </c>
      <c r="E311" s="524">
        <v>-3434.0205499999984</v>
      </c>
      <c r="F311" s="525">
        <v>3960.8184100007284</v>
      </c>
      <c r="G311" s="524">
        <v>-91207.082779999982</v>
      </c>
      <c r="H311" s="532">
        <v>-22069.329170000026</v>
      </c>
      <c r="I311" s="541">
        <v>-215542.43665999931</v>
      </c>
      <c r="J311" s="123"/>
      <c r="K311" s="234"/>
      <c r="L311" s="973"/>
      <c r="M311" s="125"/>
      <c r="R311" s="125"/>
      <c r="S311" s="125"/>
      <c r="T311" s="125"/>
      <c r="U311" s="125"/>
      <c r="V311" s="125"/>
      <c r="W311" s="125"/>
      <c r="X311" s="125"/>
      <c r="Y311" s="125"/>
      <c r="Z311" s="125"/>
      <c r="AA311" s="125"/>
    </row>
    <row r="312" spans="1:27" s="126" customFormat="1" ht="18" customHeight="1" x14ac:dyDescent="0.25">
      <c r="A312" s="225"/>
      <c r="B312" s="539" t="s">
        <v>416</v>
      </c>
      <c r="C312" s="521">
        <f t="shared" ref="C312:H312" si="39">SUM(C310:C311)</f>
        <v>818421.58693356963</v>
      </c>
      <c r="D312" s="521">
        <f t="shared" si="39"/>
        <v>30511.041612896544</v>
      </c>
      <c r="E312" s="521">
        <f t="shared" si="39"/>
        <v>26726.246603530206</v>
      </c>
      <c r="F312" s="522">
        <f t="shared" si="39"/>
        <v>6241523.9045952568</v>
      </c>
      <c r="G312" s="521">
        <f t="shared" si="39"/>
        <v>98152.15470784581</v>
      </c>
      <c r="H312" s="531">
        <f t="shared" si="39"/>
        <v>187910.61513978464</v>
      </c>
      <c r="I312" s="540">
        <f t="shared" si="37"/>
        <v>7403245.5495928833</v>
      </c>
      <c r="J312" s="123"/>
      <c r="K312" s="234"/>
      <c r="L312" s="973"/>
      <c r="M312" s="125"/>
      <c r="R312" s="125"/>
      <c r="S312" s="125"/>
      <c r="T312" s="125"/>
      <c r="U312" s="125"/>
      <c r="V312" s="125"/>
      <c r="W312" s="125"/>
      <c r="X312" s="125"/>
      <c r="Y312" s="125"/>
      <c r="Z312" s="125"/>
      <c r="AA312" s="125"/>
    </row>
    <row r="313" spans="1:27" s="126" customFormat="1" ht="18" customHeight="1" x14ac:dyDescent="0.3">
      <c r="A313" s="225"/>
      <c r="B313" s="520"/>
      <c r="C313" s="526"/>
      <c r="D313" s="526"/>
      <c r="E313" s="526"/>
      <c r="F313" s="527"/>
      <c r="G313" s="526"/>
      <c r="H313" s="533"/>
      <c r="I313" s="542">
        <f t="shared" si="37"/>
        <v>0</v>
      </c>
      <c r="J313" s="123"/>
      <c r="K313" s="234"/>
      <c r="L313" s="972"/>
      <c r="R313" s="125"/>
      <c r="S313" s="125"/>
      <c r="T313" s="125"/>
      <c r="U313" s="125"/>
      <c r="V313" s="125"/>
      <c r="W313" s="125"/>
      <c r="X313" s="125"/>
      <c r="Y313" s="125"/>
      <c r="Z313" s="125"/>
      <c r="AA313" s="125"/>
    </row>
    <row r="314" spans="1:27" s="126" customFormat="1" ht="18" customHeight="1" x14ac:dyDescent="0.3">
      <c r="A314" s="225"/>
      <c r="B314" s="511" t="s">
        <v>417</v>
      </c>
      <c r="C314" s="507"/>
      <c r="D314" s="507"/>
      <c r="E314" s="507"/>
      <c r="F314" s="509"/>
      <c r="G314" s="507"/>
      <c r="H314" s="534"/>
      <c r="I314" s="537">
        <f t="shared" si="37"/>
        <v>0</v>
      </c>
      <c r="J314" s="123"/>
      <c r="K314" s="234"/>
      <c r="L314" s="973"/>
      <c r="M314" s="125"/>
      <c r="R314" s="125"/>
      <c r="S314" s="125"/>
      <c r="T314" s="125"/>
      <c r="U314" s="125"/>
      <c r="V314" s="125"/>
      <c r="W314" s="125"/>
      <c r="X314" s="125"/>
      <c r="Y314" s="125"/>
      <c r="Z314" s="125"/>
      <c r="AA314" s="125"/>
    </row>
    <row r="315" spans="1:27" s="126" customFormat="1" ht="18" customHeight="1" x14ac:dyDescent="0.25">
      <c r="A315" s="225"/>
      <c r="B315" s="510" t="s">
        <v>418</v>
      </c>
      <c r="C315" s="515">
        <v>-551754.5740299999</v>
      </c>
      <c r="D315" s="515">
        <v>-12837.57944</v>
      </c>
      <c r="E315" s="515">
        <v>-826.93704178880478</v>
      </c>
      <c r="F315" s="516">
        <v>-4409134.8455382111</v>
      </c>
      <c r="G315" s="515">
        <v>-71038.188389999996</v>
      </c>
      <c r="H315" s="535">
        <v>-179713.60826000001</v>
      </c>
      <c r="I315" s="543">
        <f t="shared" si="37"/>
        <v>-5225305.7326999996</v>
      </c>
      <c r="J315" s="123"/>
      <c r="K315" s="234"/>
      <c r="L315" s="973"/>
      <c r="M315" s="125"/>
      <c r="R315" s="125"/>
      <c r="S315" s="125"/>
      <c r="T315" s="125"/>
      <c r="U315" s="125"/>
      <c r="V315" s="125"/>
      <c r="W315" s="125"/>
      <c r="X315" s="125"/>
      <c r="Y315" s="125"/>
      <c r="Z315" s="125"/>
      <c r="AA315" s="125"/>
    </row>
    <row r="316" spans="1:27" s="126" customFormat="1" ht="18" customHeight="1" x14ac:dyDescent="0.25">
      <c r="A316" s="225"/>
      <c r="B316" s="510" t="s">
        <v>419</v>
      </c>
      <c r="C316" s="515">
        <v>61387.184930000301</v>
      </c>
      <c r="D316" s="515">
        <v>8140.6759699999866</v>
      </c>
      <c r="E316" s="515">
        <v>-163.61041942274727</v>
      </c>
      <c r="F316" s="516">
        <v>-73330.338030001105</v>
      </c>
      <c r="G316" s="515">
        <v>-11546.118325204699</v>
      </c>
      <c r="H316" s="535">
        <v>19584.118325204701</v>
      </c>
      <c r="I316" s="543">
        <f t="shared" si="37"/>
        <v>4071.9124505764357</v>
      </c>
      <c r="J316" s="123"/>
      <c r="K316" s="234"/>
      <c r="L316" s="973"/>
      <c r="M316" s="125"/>
      <c r="R316" s="125"/>
      <c r="S316" s="125"/>
      <c r="T316" s="125"/>
      <c r="U316" s="125"/>
      <c r="V316" s="125"/>
      <c r="W316" s="125"/>
      <c r="X316" s="125"/>
      <c r="Y316" s="125"/>
      <c r="Z316" s="125"/>
      <c r="AA316" s="125"/>
    </row>
    <row r="317" spans="1:27" s="126" customFormat="1" ht="18" customHeight="1" x14ac:dyDescent="0.25">
      <c r="A317" s="225"/>
      <c r="B317" s="517" t="s">
        <v>420</v>
      </c>
      <c r="C317" s="549"/>
      <c r="D317" s="549"/>
      <c r="E317" s="549"/>
      <c r="F317" s="550"/>
      <c r="G317" s="549"/>
      <c r="H317" s="551"/>
      <c r="I317" s="552">
        <f t="shared" si="37"/>
        <v>0</v>
      </c>
      <c r="J317" s="123"/>
      <c r="K317" s="234"/>
      <c r="L317" s="973"/>
      <c r="M317" s="125"/>
      <c r="R317" s="125"/>
      <c r="S317" s="125"/>
      <c r="T317" s="125"/>
      <c r="U317" s="125"/>
      <c r="V317" s="125"/>
      <c r="W317" s="125"/>
      <c r="X317" s="125"/>
      <c r="Y317" s="125"/>
      <c r="Z317" s="125"/>
      <c r="AA317" s="125"/>
    </row>
    <row r="318" spans="1:27" s="126" customFormat="1" ht="18" customHeight="1" x14ac:dyDescent="0.25">
      <c r="A318" s="225"/>
      <c r="B318" s="562" t="s">
        <v>421</v>
      </c>
      <c r="C318" s="554">
        <f t="shared" ref="C318:H318" si="40">SUM(C312:C317)</f>
        <v>328054.19783357001</v>
      </c>
      <c r="D318" s="554">
        <f t="shared" si="40"/>
        <v>25814.138142896529</v>
      </c>
      <c r="E318" s="554">
        <f t="shared" si="40"/>
        <v>25735.699142318652</v>
      </c>
      <c r="F318" s="555">
        <f t="shared" si="40"/>
        <v>1759058.7210270446</v>
      </c>
      <c r="G318" s="554">
        <f t="shared" si="40"/>
        <v>15567.847992641115</v>
      </c>
      <c r="H318" s="556">
        <f t="shared" si="40"/>
        <v>27781.125204989334</v>
      </c>
      <c r="I318" s="563">
        <f>SUM(C318:H318)</f>
        <v>2182011.7293434599</v>
      </c>
      <c r="J318" s="123"/>
      <c r="K318" s="242"/>
      <c r="L318" s="973"/>
      <c r="M318" s="125"/>
      <c r="R318" s="125"/>
      <c r="S318" s="125"/>
      <c r="T318" s="125"/>
      <c r="U318" s="125"/>
      <c r="V318" s="125"/>
      <c r="W318" s="125"/>
      <c r="X318" s="125"/>
      <c r="Y318" s="125"/>
      <c r="Z318" s="125"/>
      <c r="AA318" s="125"/>
    </row>
    <row r="319" spans="1:27" s="126" customFormat="1" ht="18" customHeight="1" x14ac:dyDescent="0.3">
      <c r="A319" s="225"/>
      <c r="B319" s="553"/>
      <c r="C319" s="455"/>
      <c r="D319" s="457"/>
      <c r="E319" s="457"/>
      <c r="F319" s="457"/>
      <c r="G319" s="457"/>
      <c r="H319" s="459"/>
      <c r="I319" s="544"/>
      <c r="J319" s="123"/>
      <c r="K319" s="234"/>
      <c r="L319" s="972"/>
      <c r="R319" s="125"/>
      <c r="S319" s="125"/>
      <c r="T319" s="125"/>
      <c r="U319" s="125"/>
      <c r="V319" s="125"/>
      <c r="W319" s="125"/>
      <c r="X319" s="125"/>
      <c r="Y319" s="125"/>
      <c r="Z319" s="125"/>
      <c r="AA319" s="125"/>
    </row>
    <row r="320" spans="1:27" s="126" customFormat="1" ht="18" customHeight="1" x14ac:dyDescent="0.3">
      <c r="A320" s="225"/>
      <c r="B320" s="511" t="s">
        <v>422</v>
      </c>
      <c r="C320" s="454"/>
      <c r="D320" s="453"/>
      <c r="E320" s="453"/>
      <c r="F320" s="453"/>
      <c r="G320" s="453"/>
      <c r="H320" s="460"/>
      <c r="I320" s="545">
        <v>2215128.5619000001</v>
      </c>
      <c r="J320" s="123"/>
      <c r="K320" s="234"/>
      <c r="L320" s="972"/>
      <c r="R320" s="125"/>
      <c r="S320" s="125"/>
      <c r="T320" s="125"/>
      <c r="U320" s="125"/>
      <c r="V320" s="125"/>
      <c r="W320" s="125"/>
      <c r="X320" s="125"/>
      <c r="Y320" s="125"/>
      <c r="Z320" s="125"/>
      <c r="AA320" s="125"/>
    </row>
    <row r="321" spans="1:27" s="126" customFormat="1" ht="18" customHeight="1" x14ac:dyDescent="0.3">
      <c r="A321" s="225"/>
      <c r="B321" s="510" t="s">
        <v>423</v>
      </c>
      <c r="C321" s="454"/>
      <c r="D321" s="453"/>
      <c r="E321" s="453"/>
      <c r="F321" s="453"/>
      <c r="G321" s="453"/>
      <c r="H321" s="460"/>
      <c r="I321" s="546">
        <v>274543.0393</v>
      </c>
      <c r="J321" s="123"/>
      <c r="K321" s="234"/>
      <c r="L321" s="972"/>
      <c r="R321" s="125"/>
      <c r="S321" s="125"/>
      <c r="T321" s="125"/>
      <c r="U321" s="125"/>
      <c r="V321" s="125"/>
      <c r="W321" s="125"/>
      <c r="X321" s="125"/>
      <c r="Y321" s="125"/>
      <c r="Z321" s="125"/>
      <c r="AA321" s="125"/>
    </row>
    <row r="322" spans="1:27" s="126" customFormat="1" ht="18" customHeight="1" x14ac:dyDescent="0.3">
      <c r="A322" s="225"/>
      <c r="B322" s="510" t="s">
        <v>424</v>
      </c>
      <c r="C322" s="454"/>
      <c r="D322" s="453"/>
      <c r="E322" s="453"/>
      <c r="F322" s="453"/>
      <c r="G322" s="453"/>
      <c r="H322" s="460"/>
      <c r="I322" s="546">
        <v>1817504.3576400001</v>
      </c>
      <c r="J322" s="123"/>
      <c r="K322" s="234"/>
      <c r="L322" s="972"/>
      <c r="R322" s="125"/>
      <c r="S322" s="125"/>
      <c r="T322" s="125"/>
      <c r="U322" s="125"/>
      <c r="V322" s="125"/>
      <c r="W322" s="125"/>
      <c r="X322" s="125"/>
      <c r="Y322" s="125"/>
      <c r="Z322" s="125"/>
      <c r="AA322" s="125"/>
    </row>
    <row r="323" spans="1:27" s="126" customFormat="1" ht="18" customHeight="1" x14ac:dyDescent="0.3">
      <c r="A323" s="225"/>
      <c r="B323" s="510" t="s">
        <v>425</v>
      </c>
      <c r="C323" s="454"/>
      <c r="D323" s="453"/>
      <c r="E323" s="453"/>
      <c r="F323" s="453"/>
      <c r="G323" s="453"/>
      <c r="H323" s="460"/>
      <c r="I323" s="547">
        <v>68.045429999999698</v>
      </c>
      <c r="J323" s="123"/>
      <c r="K323" s="234"/>
      <c r="L323" s="972"/>
      <c r="R323" s="125"/>
      <c r="S323" s="125"/>
      <c r="T323" s="125"/>
      <c r="U323" s="125"/>
      <c r="V323" s="125"/>
      <c r="W323" s="125"/>
      <c r="X323" s="125"/>
      <c r="Y323" s="125"/>
      <c r="Z323" s="125"/>
      <c r="AA323" s="125"/>
    </row>
    <row r="324" spans="1:27" s="126" customFormat="1" ht="18" customHeight="1" x14ac:dyDescent="0.3">
      <c r="A324" s="225"/>
      <c r="B324" s="510" t="s">
        <v>426</v>
      </c>
      <c r="C324" s="454"/>
      <c r="D324" s="453"/>
      <c r="E324" s="453"/>
      <c r="F324" s="453"/>
      <c r="G324" s="453"/>
      <c r="H324" s="460"/>
      <c r="I324" s="547">
        <v>23980.435699999998</v>
      </c>
      <c r="J324" s="123"/>
      <c r="K324" s="234"/>
      <c r="L324" s="972"/>
      <c r="R324" s="125"/>
      <c r="S324" s="125"/>
      <c r="T324" s="125"/>
      <c r="U324" s="125"/>
      <c r="V324" s="125"/>
      <c r="W324" s="125"/>
      <c r="X324" s="125"/>
      <c r="Y324" s="125"/>
      <c r="Z324" s="125"/>
      <c r="AA324" s="125"/>
    </row>
    <row r="325" spans="1:27" s="126" customFormat="1" ht="18" customHeight="1" x14ac:dyDescent="0.3">
      <c r="A325" s="225"/>
      <c r="B325" s="510" t="s">
        <v>427</v>
      </c>
      <c r="C325" s="454"/>
      <c r="D325" s="453"/>
      <c r="E325" s="453"/>
      <c r="F325" s="453"/>
      <c r="G325" s="453"/>
      <c r="H325" s="460"/>
      <c r="I325" s="547">
        <v>99032.68382999998</v>
      </c>
      <c r="J325" s="123"/>
      <c r="K325" s="234"/>
      <c r="L325" s="972"/>
      <c r="R325" s="125"/>
      <c r="S325" s="125"/>
      <c r="T325" s="125"/>
      <c r="U325" s="125"/>
      <c r="V325" s="125"/>
      <c r="W325" s="125"/>
      <c r="X325" s="125"/>
      <c r="Y325" s="125"/>
      <c r="Z325" s="125"/>
      <c r="AA325" s="125"/>
    </row>
    <row r="326" spans="1:27" s="126" customFormat="1" ht="18" customHeight="1" x14ac:dyDescent="0.3">
      <c r="A326" s="225"/>
      <c r="B326" s="510"/>
      <c r="C326" s="454"/>
      <c r="D326" s="453"/>
      <c r="E326" s="453"/>
      <c r="F326" s="453"/>
      <c r="G326" s="453"/>
      <c r="H326" s="460"/>
      <c r="I326" s="537"/>
      <c r="J326" s="123"/>
      <c r="K326" s="234"/>
      <c r="L326" s="972"/>
      <c r="R326" s="125"/>
      <c r="S326" s="125"/>
      <c r="T326" s="125"/>
      <c r="U326" s="125"/>
      <c r="V326" s="125"/>
      <c r="W326" s="125"/>
      <c r="X326" s="125"/>
      <c r="Y326" s="125"/>
      <c r="Z326" s="125"/>
      <c r="AA326" s="125"/>
    </row>
    <row r="327" spans="1:27" s="126" customFormat="1" ht="18" customHeight="1" x14ac:dyDescent="0.3">
      <c r="A327" s="225"/>
      <c r="B327" s="511" t="s">
        <v>428</v>
      </c>
      <c r="C327" s="454"/>
      <c r="D327" s="453"/>
      <c r="E327" s="453"/>
      <c r="F327" s="453"/>
      <c r="G327" s="453"/>
      <c r="H327" s="460"/>
      <c r="I327" s="546"/>
      <c r="J327" s="123"/>
      <c r="K327" s="234"/>
      <c r="L327" s="972"/>
      <c r="R327" s="125"/>
      <c r="S327" s="125"/>
      <c r="T327" s="125"/>
      <c r="U327" s="125"/>
      <c r="V327" s="125"/>
      <c r="W327" s="125"/>
      <c r="X327" s="125"/>
      <c r="Y327" s="125"/>
      <c r="Z327" s="125"/>
      <c r="AA327" s="125"/>
    </row>
    <row r="328" spans="1:27" s="126" customFormat="1" ht="33" customHeight="1" x14ac:dyDescent="0.3">
      <c r="A328" s="225"/>
      <c r="B328" s="510" t="s">
        <v>429</v>
      </c>
      <c r="C328" s="454"/>
      <c r="D328" s="453"/>
      <c r="E328" s="453"/>
      <c r="F328" s="453"/>
      <c r="G328" s="453"/>
      <c r="H328" s="460"/>
      <c r="I328" s="546">
        <v>-3308895</v>
      </c>
      <c r="J328" s="123"/>
      <c r="K328" s="234"/>
      <c r="L328" s="972"/>
      <c r="R328" s="125"/>
      <c r="S328" s="125"/>
      <c r="T328" s="125"/>
      <c r="U328" s="125"/>
      <c r="V328" s="125"/>
      <c r="W328" s="125"/>
      <c r="X328" s="125"/>
      <c r="Y328" s="125"/>
      <c r="Z328" s="125"/>
      <c r="AA328" s="125"/>
    </row>
    <row r="329" spans="1:27" s="126" customFormat="1" ht="18" customHeight="1" x14ac:dyDescent="0.3">
      <c r="A329" s="225"/>
      <c r="B329" s="510" t="s">
        <v>430</v>
      </c>
      <c r="C329" s="454"/>
      <c r="D329" s="453"/>
      <c r="E329" s="453"/>
      <c r="F329" s="453"/>
      <c r="G329" s="453"/>
      <c r="H329" s="460"/>
      <c r="I329" s="537"/>
      <c r="J329" s="123"/>
      <c r="K329" s="234"/>
      <c r="L329" s="972"/>
      <c r="R329" s="125"/>
      <c r="S329" s="125"/>
      <c r="T329" s="125"/>
      <c r="U329" s="125"/>
      <c r="V329" s="125"/>
      <c r="W329" s="125"/>
      <c r="X329" s="125"/>
      <c r="Y329" s="125"/>
      <c r="Z329" s="125"/>
      <c r="AA329" s="125"/>
    </row>
    <row r="330" spans="1:27" s="126" customFormat="1" ht="18" customHeight="1" x14ac:dyDescent="0.3">
      <c r="A330" s="225"/>
      <c r="B330" s="511" t="s">
        <v>431</v>
      </c>
      <c r="C330" s="454"/>
      <c r="D330" s="453"/>
      <c r="E330" s="453"/>
      <c r="F330" s="453"/>
      <c r="G330" s="453"/>
      <c r="H330" s="460"/>
      <c r="I330" s="545">
        <f>I318+I320+I328</f>
        <v>1088245.29124346</v>
      </c>
      <c r="J330" s="123"/>
      <c r="K330" s="234"/>
      <c r="L330" s="972"/>
      <c r="R330" s="125"/>
      <c r="S330" s="125"/>
      <c r="T330" s="125"/>
      <c r="U330" s="125"/>
      <c r="V330" s="125"/>
      <c r="W330" s="125"/>
      <c r="X330" s="125"/>
      <c r="Y330" s="125"/>
      <c r="Z330" s="125"/>
      <c r="AA330" s="125"/>
    </row>
    <row r="331" spans="1:27" s="126" customFormat="1" ht="18" customHeight="1" x14ac:dyDescent="0.3">
      <c r="A331" s="225"/>
      <c r="B331" s="510" t="s">
        <v>432</v>
      </c>
      <c r="C331" s="454"/>
      <c r="D331" s="453"/>
      <c r="E331" s="453"/>
      <c r="F331" s="453"/>
      <c r="G331" s="453"/>
      <c r="H331" s="460"/>
      <c r="I331" s="537">
        <v>-89401</v>
      </c>
      <c r="J331" s="123"/>
      <c r="K331" s="234"/>
      <c r="L331" s="972"/>
      <c r="R331" s="125"/>
      <c r="S331" s="125"/>
      <c r="T331" s="125"/>
      <c r="U331" s="125"/>
      <c r="V331" s="125"/>
      <c r="W331" s="125"/>
      <c r="X331" s="125"/>
      <c r="Y331" s="125"/>
      <c r="Z331" s="125"/>
      <c r="AA331" s="125"/>
    </row>
    <row r="332" spans="1:27" s="126" customFormat="1" ht="18" customHeight="1" x14ac:dyDescent="0.3">
      <c r="A332" s="225"/>
      <c r="B332" s="511" t="s">
        <v>433</v>
      </c>
      <c r="C332" s="454"/>
      <c r="D332" s="453"/>
      <c r="E332" s="453"/>
      <c r="F332" s="453"/>
      <c r="G332" s="453"/>
      <c r="H332" s="460"/>
      <c r="I332" s="545">
        <f>I330+I331</f>
        <v>998844.29124346003</v>
      </c>
      <c r="J332" s="123"/>
      <c r="K332" s="234"/>
      <c r="L332" s="972"/>
      <c r="R332" s="125"/>
      <c r="S332" s="125"/>
      <c r="T332" s="125"/>
      <c r="U332" s="125"/>
      <c r="V332" s="125"/>
      <c r="W332" s="125"/>
      <c r="X332" s="125"/>
      <c r="Y332" s="125"/>
      <c r="Z332" s="125"/>
      <c r="AA332" s="125"/>
    </row>
    <row r="333" spans="1:27" s="126" customFormat="1" ht="18" customHeight="1" x14ac:dyDescent="0.3">
      <c r="A333" s="225"/>
      <c r="B333" s="510" t="s">
        <v>434</v>
      </c>
      <c r="C333" s="454"/>
      <c r="D333" s="453"/>
      <c r="E333" s="453"/>
      <c r="F333" s="453"/>
      <c r="G333" s="453"/>
      <c r="H333" s="460"/>
      <c r="I333" s="546">
        <v>-281642.12838000001</v>
      </c>
      <c r="J333" s="123"/>
      <c r="K333" s="234"/>
      <c r="L333" s="972"/>
      <c r="R333" s="125"/>
      <c r="S333" s="125"/>
      <c r="T333" s="125"/>
      <c r="U333" s="125"/>
      <c r="V333" s="125"/>
      <c r="W333" s="125"/>
      <c r="X333" s="125"/>
      <c r="Y333" s="125"/>
      <c r="Z333" s="125"/>
      <c r="AA333" s="125"/>
    </row>
    <row r="334" spans="1:27" s="126" customFormat="1" ht="18" customHeight="1" thickBot="1" x14ac:dyDescent="0.35">
      <c r="A334" s="225"/>
      <c r="B334" s="512" t="s">
        <v>435</v>
      </c>
      <c r="C334" s="494"/>
      <c r="D334" s="493"/>
      <c r="E334" s="493"/>
      <c r="F334" s="493"/>
      <c r="G334" s="493"/>
      <c r="H334" s="536"/>
      <c r="I334" s="548">
        <f>I332+I333</f>
        <v>717202.16286346002</v>
      </c>
      <c r="J334" s="123"/>
      <c r="K334" s="234"/>
      <c r="L334" s="972"/>
      <c r="R334" s="125"/>
      <c r="S334" s="125"/>
      <c r="T334" s="125"/>
      <c r="U334" s="125"/>
      <c r="V334" s="125"/>
      <c r="W334" s="125"/>
      <c r="X334" s="125"/>
      <c r="Y334" s="125"/>
      <c r="Z334" s="125"/>
      <c r="AA334" s="125"/>
    </row>
    <row r="335" spans="1:27" s="126" customFormat="1" ht="14.25" customHeight="1" x14ac:dyDescent="0.3">
      <c r="A335" s="225"/>
      <c r="B335" s="209"/>
      <c r="C335" s="204"/>
      <c r="D335" s="204"/>
      <c r="E335" s="204"/>
      <c r="F335" s="204"/>
      <c r="G335" s="204"/>
      <c r="H335" s="204"/>
      <c r="I335" s="123"/>
      <c r="J335" s="123"/>
      <c r="K335" s="234"/>
      <c r="L335" s="972"/>
      <c r="R335" s="125"/>
      <c r="S335" s="125"/>
      <c r="T335" s="125"/>
      <c r="U335" s="125"/>
      <c r="V335" s="125"/>
      <c r="W335" s="125"/>
      <c r="X335" s="125"/>
      <c r="Y335" s="125"/>
      <c r="Z335" s="125"/>
      <c r="AA335" s="125"/>
    </row>
    <row r="336" spans="1:27" s="126" customFormat="1" ht="14.25" customHeight="1" x14ac:dyDescent="0.3">
      <c r="A336" s="225"/>
      <c r="B336" s="209"/>
      <c r="C336" s="204"/>
      <c r="D336" s="204"/>
      <c r="E336" s="204"/>
      <c r="F336" s="204"/>
      <c r="G336" s="204"/>
      <c r="H336" s="204"/>
      <c r="I336" s="123"/>
      <c r="J336" s="123"/>
      <c r="K336" s="234"/>
      <c r="L336" s="972"/>
      <c r="R336" s="125"/>
      <c r="S336" s="125"/>
      <c r="T336" s="125"/>
      <c r="U336" s="125"/>
      <c r="V336" s="125"/>
      <c r="W336" s="125"/>
      <c r="X336" s="125"/>
      <c r="Y336" s="125"/>
      <c r="Z336" s="125"/>
      <c r="AA336" s="125"/>
    </row>
    <row r="337" spans="1:27" s="126" customFormat="1" ht="14.25" customHeight="1" x14ac:dyDescent="0.3">
      <c r="A337" s="225"/>
      <c r="B337" s="122"/>
      <c r="C337" s="127"/>
      <c r="D337" s="127"/>
      <c r="E337" s="204"/>
      <c r="F337" s="204"/>
      <c r="G337" s="204"/>
      <c r="H337" s="204"/>
      <c r="I337" s="123"/>
      <c r="J337" s="123"/>
      <c r="K337" s="234"/>
      <c r="L337" s="972"/>
      <c r="R337" s="125"/>
      <c r="S337" s="125"/>
      <c r="T337" s="125"/>
      <c r="U337" s="125"/>
      <c r="V337" s="125"/>
      <c r="W337" s="125"/>
      <c r="X337" s="125"/>
      <c r="Y337" s="125"/>
      <c r="Z337" s="125"/>
      <c r="AA337" s="125"/>
    </row>
    <row r="338" spans="1:27" s="126" customFormat="1" ht="14.25" customHeight="1" thickBot="1" x14ac:dyDescent="0.35">
      <c r="A338" s="225"/>
      <c r="B338" s="119"/>
      <c r="C338" s="193"/>
      <c r="D338" s="193"/>
      <c r="E338" s="204"/>
      <c r="F338" s="204"/>
      <c r="G338" s="204"/>
      <c r="H338" s="204"/>
      <c r="I338" s="123"/>
      <c r="J338" s="123"/>
      <c r="K338" s="234"/>
      <c r="L338" s="972"/>
      <c r="R338" s="125"/>
      <c r="S338" s="125"/>
      <c r="T338" s="125"/>
      <c r="U338" s="125"/>
      <c r="V338" s="125"/>
      <c r="W338" s="125"/>
      <c r="X338" s="125"/>
      <c r="Y338" s="125"/>
      <c r="Z338" s="125"/>
      <c r="AA338" s="125"/>
    </row>
    <row r="339" spans="1:27" ht="14.25" customHeight="1" thickBot="1" x14ac:dyDescent="0.35">
      <c r="B339" s="212" t="s">
        <v>24</v>
      </c>
      <c r="C339" s="143"/>
      <c r="D339" s="143"/>
      <c r="E339" s="143"/>
      <c r="F339" s="143"/>
      <c r="G339" s="968" t="s">
        <v>218</v>
      </c>
      <c r="H339" s="968"/>
      <c r="I339" s="968"/>
      <c r="J339" s="150"/>
      <c r="K339" s="241"/>
      <c r="R339" s="125"/>
      <c r="S339" s="125"/>
      <c r="T339" s="125"/>
      <c r="U339" s="125"/>
      <c r="V339" s="125"/>
      <c r="W339" s="125"/>
      <c r="X339" s="125"/>
      <c r="Y339" s="125"/>
      <c r="Z339" s="125"/>
      <c r="AA339" s="125"/>
    </row>
    <row r="340" spans="1:27" s="126" customFormat="1" ht="19.2" customHeight="1" thickBot="1" x14ac:dyDescent="0.35">
      <c r="A340" s="226"/>
      <c r="B340" s="914" t="s">
        <v>329</v>
      </c>
      <c r="C340" s="939">
        <v>2023</v>
      </c>
      <c r="D340" s="940"/>
      <c r="E340" s="940"/>
      <c r="F340" s="940"/>
      <c r="G340" s="940"/>
      <c r="H340" s="940"/>
      <c r="I340" s="941"/>
      <c r="J340" s="247"/>
      <c r="K340" s="241"/>
      <c r="L340" s="972"/>
      <c r="R340" s="125"/>
      <c r="S340" s="125"/>
      <c r="T340" s="125"/>
      <c r="U340" s="125"/>
      <c r="V340" s="125"/>
      <c r="W340" s="125"/>
      <c r="X340" s="125"/>
      <c r="Y340" s="125"/>
      <c r="Z340" s="125"/>
      <c r="AA340" s="125"/>
    </row>
    <row r="341" spans="1:27" s="126" customFormat="1" ht="16.95" customHeight="1" thickBot="1" x14ac:dyDescent="0.35">
      <c r="A341" s="202"/>
      <c r="B341" s="915"/>
      <c r="C341" s="889" t="s">
        <v>101</v>
      </c>
      <c r="D341" s="889" t="s">
        <v>102</v>
      </c>
      <c r="E341" s="943" t="s">
        <v>103</v>
      </c>
      <c r="F341" s="944"/>
      <c r="G341" s="846" t="s">
        <v>104</v>
      </c>
      <c r="H341" s="846" t="s">
        <v>105</v>
      </c>
      <c r="I341" s="945" t="s">
        <v>93</v>
      </c>
      <c r="J341" s="226"/>
      <c r="K341" s="241"/>
      <c r="L341" s="972"/>
      <c r="R341" s="125"/>
      <c r="S341" s="125"/>
      <c r="T341" s="125"/>
      <c r="U341" s="125"/>
      <c r="V341" s="125"/>
      <c r="W341" s="125"/>
      <c r="X341" s="125"/>
      <c r="Y341" s="125"/>
      <c r="Z341" s="125"/>
      <c r="AA341" s="125"/>
    </row>
    <row r="342" spans="1:27" s="126" customFormat="1" ht="17.399999999999999" customHeight="1" thickBot="1" x14ac:dyDescent="0.35">
      <c r="A342" s="202"/>
      <c r="B342" s="915"/>
      <c r="C342" s="895"/>
      <c r="D342" s="942"/>
      <c r="E342" s="252" t="s">
        <v>409</v>
      </c>
      <c r="F342" s="251" t="s">
        <v>180</v>
      </c>
      <c r="G342" s="847"/>
      <c r="H342" s="847"/>
      <c r="I342" s="946"/>
      <c r="J342" s="226"/>
      <c r="K342" s="241"/>
      <c r="L342" s="972"/>
      <c r="R342" s="125"/>
      <c r="S342" s="125"/>
      <c r="T342" s="125"/>
      <c r="U342" s="125"/>
      <c r="V342" s="125"/>
      <c r="W342" s="125"/>
      <c r="X342" s="125"/>
      <c r="Y342" s="125"/>
      <c r="Z342" s="125"/>
      <c r="AA342" s="125"/>
    </row>
    <row r="343" spans="1:27" s="126" customFormat="1" ht="18" customHeight="1" x14ac:dyDescent="0.3">
      <c r="A343" s="225"/>
      <c r="B343" s="474" t="s">
        <v>89</v>
      </c>
      <c r="C343" s="558">
        <v>115980.036770149</v>
      </c>
      <c r="D343" s="558">
        <v>458.24002000000002</v>
      </c>
      <c r="E343" s="558">
        <v>45207.167290017896</v>
      </c>
      <c r="F343" s="559">
        <v>363903.79503999901</v>
      </c>
      <c r="G343" s="558">
        <v>85455.704410000006</v>
      </c>
      <c r="H343" s="560">
        <v>138815.723243999</v>
      </c>
      <c r="I343" s="561">
        <f>SUM(C343:H343)</f>
        <v>749820.66677416489</v>
      </c>
      <c r="J343" s="226"/>
      <c r="K343" s="241"/>
      <c r="L343" s="976"/>
      <c r="M343" s="207"/>
      <c r="R343" s="125"/>
      <c r="S343" s="125"/>
      <c r="T343" s="125"/>
      <c r="U343" s="125"/>
      <c r="V343" s="125"/>
      <c r="W343" s="125"/>
      <c r="X343" s="125"/>
      <c r="Y343" s="125"/>
      <c r="Z343" s="125"/>
      <c r="AA343" s="125"/>
    </row>
    <row r="344" spans="1:27" s="126" customFormat="1" ht="18" customHeight="1" x14ac:dyDescent="0.3">
      <c r="A344" s="225"/>
      <c r="B344" s="510" t="s">
        <v>411</v>
      </c>
      <c r="C344" s="506">
        <v>-5419.6030300000002</v>
      </c>
      <c r="D344" s="506"/>
      <c r="E344" s="506"/>
      <c r="F344" s="508">
        <v>-653.92306000000008</v>
      </c>
      <c r="G344" s="506"/>
      <c r="H344" s="528">
        <v>-6126.2756600000002</v>
      </c>
      <c r="I344" s="537">
        <f t="shared" ref="I344:I355" si="41">SUM(C344:H344)</f>
        <v>-12199.801750000001</v>
      </c>
      <c r="J344" s="226"/>
      <c r="K344" s="241"/>
      <c r="L344" s="976"/>
      <c r="M344" s="207"/>
      <c r="R344" s="125"/>
      <c r="S344" s="125"/>
      <c r="T344" s="125"/>
      <c r="U344" s="125"/>
      <c r="V344" s="125"/>
      <c r="W344" s="125"/>
      <c r="X344" s="125"/>
      <c r="Y344" s="125"/>
      <c r="Z344" s="125"/>
      <c r="AA344" s="125"/>
    </row>
    <row r="345" spans="1:27" s="126" customFormat="1" ht="18" customHeight="1" x14ac:dyDescent="0.25">
      <c r="A345" s="225"/>
      <c r="B345" s="510" t="s">
        <v>412</v>
      </c>
      <c r="C345" s="513">
        <v>-48587.107579999996</v>
      </c>
      <c r="D345" s="513">
        <v>-105.47338000000001</v>
      </c>
      <c r="E345" s="513"/>
      <c r="F345" s="514"/>
      <c r="G345" s="513"/>
      <c r="H345" s="529">
        <v>-4987.8579600000003</v>
      </c>
      <c r="I345" s="537">
        <f t="shared" si="41"/>
        <v>-53680.438920000001</v>
      </c>
      <c r="J345" s="226"/>
      <c r="K345" s="241"/>
      <c r="L345" s="976"/>
      <c r="M345" s="207"/>
      <c r="R345" s="125"/>
      <c r="S345" s="125"/>
      <c r="T345" s="125"/>
      <c r="U345" s="125"/>
      <c r="V345" s="125"/>
      <c r="W345" s="125"/>
      <c r="X345" s="125"/>
      <c r="Y345" s="125"/>
      <c r="Z345" s="125"/>
      <c r="AA345" s="125"/>
    </row>
    <row r="346" spans="1:27" s="126" customFormat="1" ht="18" customHeight="1" x14ac:dyDescent="0.25">
      <c r="A346" s="225"/>
      <c r="B346" s="517" t="s">
        <v>413</v>
      </c>
      <c r="C346" s="518">
        <v>-54903.306710000004</v>
      </c>
      <c r="D346" s="518">
        <v>-287.19747000000001</v>
      </c>
      <c r="E346" s="518"/>
      <c r="F346" s="519">
        <v>-28684.595009999997</v>
      </c>
      <c r="G346" s="518"/>
      <c r="H346" s="530">
        <v>-83828.870179999998</v>
      </c>
      <c r="I346" s="538">
        <f t="shared" si="41"/>
        <v>-167703.96937000001</v>
      </c>
      <c r="J346" s="226"/>
      <c r="K346" s="241"/>
      <c r="L346" s="976"/>
      <c r="M346" s="207"/>
      <c r="R346" s="125"/>
      <c r="S346" s="125"/>
      <c r="T346" s="125"/>
      <c r="U346" s="125"/>
      <c r="V346" s="125"/>
      <c r="W346" s="125"/>
      <c r="X346" s="125"/>
      <c r="Y346" s="125"/>
      <c r="Z346" s="125"/>
      <c r="AA346" s="125"/>
    </row>
    <row r="347" spans="1:27" s="126" customFormat="1" ht="18" customHeight="1" x14ac:dyDescent="0.25">
      <c r="A347" s="225"/>
      <c r="B347" s="539" t="s">
        <v>443</v>
      </c>
      <c r="C347" s="521">
        <f t="shared" ref="C347:H347" si="42">SUM(C343:C346)</f>
        <v>7070.0194501490041</v>
      </c>
      <c r="D347" s="521">
        <f t="shared" si="42"/>
        <v>65.569169999999986</v>
      </c>
      <c r="E347" s="521">
        <f t="shared" si="42"/>
        <v>45207.167290017896</v>
      </c>
      <c r="F347" s="522">
        <f t="shared" si="42"/>
        <v>334565.27696999902</v>
      </c>
      <c r="G347" s="521">
        <f t="shared" si="42"/>
        <v>85455.704410000006</v>
      </c>
      <c r="H347" s="531">
        <f t="shared" si="42"/>
        <v>43872.719443998998</v>
      </c>
      <c r="I347" s="540">
        <f t="shared" si="41"/>
        <v>516236.45673416491</v>
      </c>
      <c r="J347" s="226"/>
      <c r="K347" s="234"/>
      <c r="L347" s="976"/>
      <c r="M347" s="207"/>
      <c r="R347" s="125"/>
      <c r="S347" s="125"/>
      <c r="T347" s="125"/>
      <c r="U347" s="125"/>
      <c r="V347" s="125"/>
      <c r="W347" s="125"/>
      <c r="X347" s="125"/>
      <c r="Y347" s="125"/>
      <c r="Z347" s="125"/>
      <c r="AA347" s="125"/>
    </row>
    <row r="348" spans="1:27" s="126" customFormat="1" ht="18" customHeight="1" x14ac:dyDescent="0.25">
      <c r="A348" s="225"/>
      <c r="B348" s="523" t="s">
        <v>441</v>
      </c>
      <c r="C348" s="524">
        <v>-2242.4139499999956</v>
      </c>
      <c r="D348" s="524">
        <v>713.88610000000006</v>
      </c>
      <c r="E348" s="524">
        <v>-9314.5618059295593</v>
      </c>
      <c r="F348" s="525">
        <v>18835.840883253499</v>
      </c>
      <c r="G348" s="524">
        <v>-5173.0236284636403</v>
      </c>
      <c r="H348" s="532">
        <v>-24145.71337153636</v>
      </c>
      <c r="I348" s="541">
        <f t="shared" si="41"/>
        <v>-21325.985772676057</v>
      </c>
      <c r="J348" s="226"/>
      <c r="K348" s="234"/>
      <c r="L348" s="976"/>
      <c r="M348" s="207"/>
      <c r="R348" s="125"/>
      <c r="S348" s="125"/>
      <c r="T348" s="125"/>
      <c r="U348" s="125"/>
      <c r="V348" s="125"/>
      <c r="W348" s="125"/>
      <c r="X348" s="125"/>
      <c r="Y348" s="125"/>
      <c r="Z348" s="125"/>
      <c r="AA348" s="125"/>
    </row>
    <row r="349" spans="1:27" s="126" customFormat="1" ht="18" customHeight="1" x14ac:dyDescent="0.25">
      <c r="A349" s="225"/>
      <c r="B349" s="539" t="s">
        <v>416</v>
      </c>
      <c r="C349" s="521">
        <f t="shared" ref="C349:H349" si="43">SUM(C347:C348)</f>
        <v>4827.6055001490085</v>
      </c>
      <c r="D349" s="521">
        <f t="shared" si="43"/>
        <v>779.45527000000004</v>
      </c>
      <c r="E349" s="521">
        <f t="shared" si="43"/>
        <v>35892.605484088337</v>
      </c>
      <c r="F349" s="522">
        <f t="shared" si="43"/>
        <v>353401.11785325251</v>
      </c>
      <c r="G349" s="521">
        <f t="shared" si="43"/>
        <v>80282.680781536372</v>
      </c>
      <c r="H349" s="531">
        <f t="shared" si="43"/>
        <v>19727.006072462638</v>
      </c>
      <c r="I349" s="540">
        <f t="shared" si="41"/>
        <v>494910.4709614889</v>
      </c>
      <c r="J349" s="226"/>
      <c r="K349" s="234"/>
      <c r="L349" s="976"/>
      <c r="M349" s="207"/>
      <c r="R349" s="125"/>
      <c r="S349" s="125"/>
      <c r="T349" s="125"/>
      <c r="U349" s="125"/>
      <c r="V349" s="125"/>
      <c r="W349" s="125"/>
      <c r="X349" s="125"/>
      <c r="Y349" s="125"/>
      <c r="Z349" s="125"/>
      <c r="AA349" s="125"/>
    </row>
    <row r="350" spans="1:27" s="126" customFormat="1" ht="18" customHeight="1" x14ac:dyDescent="0.3">
      <c r="A350" s="225"/>
      <c r="B350" s="520"/>
      <c r="C350" s="526"/>
      <c r="D350" s="526"/>
      <c r="E350" s="526"/>
      <c r="F350" s="527"/>
      <c r="G350" s="526"/>
      <c r="H350" s="533"/>
      <c r="I350" s="542">
        <f t="shared" si="41"/>
        <v>0</v>
      </c>
      <c r="J350" s="226"/>
      <c r="K350" s="234"/>
      <c r="L350" s="972"/>
      <c r="R350" s="125"/>
      <c r="S350" s="125"/>
      <c r="T350" s="125"/>
      <c r="U350" s="125"/>
      <c r="V350" s="125"/>
      <c r="W350" s="125"/>
      <c r="X350" s="125"/>
      <c r="Y350" s="125"/>
      <c r="Z350" s="125"/>
      <c r="AA350" s="125"/>
    </row>
    <row r="351" spans="1:27" s="126" customFormat="1" ht="18" customHeight="1" x14ac:dyDescent="0.3">
      <c r="A351" s="225"/>
      <c r="B351" s="511" t="s">
        <v>417</v>
      </c>
      <c r="C351" s="507"/>
      <c r="D351" s="507"/>
      <c r="E351" s="507"/>
      <c r="F351" s="509"/>
      <c r="G351" s="507"/>
      <c r="H351" s="534"/>
      <c r="I351" s="537">
        <f t="shared" si="41"/>
        <v>0</v>
      </c>
      <c r="J351" s="226"/>
      <c r="K351" s="234"/>
      <c r="L351" s="973"/>
      <c r="M351" s="125"/>
      <c r="R351" s="125"/>
      <c r="S351" s="125"/>
      <c r="T351" s="125"/>
      <c r="U351" s="125"/>
      <c r="V351" s="125"/>
      <c r="W351" s="125"/>
      <c r="X351" s="125"/>
      <c r="Y351" s="125"/>
      <c r="Z351" s="125"/>
      <c r="AA351" s="125"/>
    </row>
    <row r="352" spans="1:27" s="126" customFormat="1" ht="18" customHeight="1" x14ac:dyDescent="0.25">
      <c r="A352" s="225"/>
      <c r="B352" s="510" t="s">
        <v>418</v>
      </c>
      <c r="C352" s="515">
        <v>-6713.716550000001</v>
      </c>
      <c r="D352" s="515">
        <v>1228.5817100000002</v>
      </c>
      <c r="E352" s="515">
        <v>-341.755</v>
      </c>
      <c r="F352" s="516">
        <v>-260406.94257999997</v>
      </c>
      <c r="G352" s="515">
        <v>-36711.25935</v>
      </c>
      <c r="H352" s="535">
        <v>-78099.485759999996</v>
      </c>
      <c r="I352" s="543">
        <f t="shared" si="41"/>
        <v>-381044.57753000001</v>
      </c>
      <c r="J352" s="226"/>
      <c r="K352" s="234"/>
      <c r="L352" s="973"/>
      <c r="M352" s="125"/>
      <c r="R352" s="125"/>
      <c r="S352" s="125"/>
      <c r="T352" s="125"/>
      <c r="U352" s="125"/>
      <c r="V352" s="125"/>
      <c r="W352" s="125"/>
      <c r="X352" s="125"/>
      <c r="Y352" s="125"/>
      <c r="Z352" s="125"/>
      <c r="AA352" s="125"/>
    </row>
    <row r="353" spans="1:27" s="126" customFormat="1" ht="18" customHeight="1" x14ac:dyDescent="0.25">
      <c r="A353" s="225"/>
      <c r="B353" s="510" t="s">
        <v>419</v>
      </c>
      <c r="C353" s="515">
        <v>-17933.272110000002</v>
      </c>
      <c r="D353" s="515">
        <v>-539.01396999999997</v>
      </c>
      <c r="E353" s="515"/>
      <c r="F353" s="516">
        <v>-18032.104080000001</v>
      </c>
      <c r="G353" s="515"/>
      <c r="H353" s="535">
        <v>-22551.264469999998</v>
      </c>
      <c r="I353" s="543">
        <f t="shared" si="41"/>
        <v>-59055.654630000005</v>
      </c>
      <c r="J353" s="226"/>
      <c r="K353" s="234"/>
      <c r="L353" s="973"/>
      <c r="M353" s="125"/>
      <c r="R353" s="125"/>
      <c r="S353" s="125"/>
      <c r="T353" s="125"/>
      <c r="U353" s="125"/>
      <c r="V353" s="125"/>
      <c r="W353" s="125"/>
      <c r="X353" s="125"/>
      <c r="Y353" s="125"/>
      <c r="Z353" s="125"/>
      <c r="AA353" s="125"/>
    </row>
    <row r="354" spans="1:27" s="126" customFormat="1" ht="18" customHeight="1" x14ac:dyDescent="0.25">
      <c r="A354" s="225"/>
      <c r="B354" s="517" t="s">
        <v>420</v>
      </c>
      <c r="C354" s="549">
        <v>-706.0464300000001</v>
      </c>
      <c r="D354" s="549">
        <v>-28.657209999999999</v>
      </c>
      <c r="E354" s="549"/>
      <c r="F354" s="550">
        <v>-12046.796110000001</v>
      </c>
      <c r="G354" s="549"/>
      <c r="H354" s="551">
        <v>-991.50290000000007</v>
      </c>
      <c r="I354" s="552">
        <f>SUM(C354:H354)</f>
        <v>-13773.00265</v>
      </c>
      <c r="J354" s="226"/>
      <c r="K354" s="234"/>
      <c r="L354" s="973"/>
      <c r="M354" s="125"/>
      <c r="R354" s="125"/>
      <c r="S354" s="125"/>
      <c r="T354" s="125"/>
      <c r="U354" s="125"/>
      <c r="V354" s="125"/>
      <c r="W354" s="125"/>
      <c r="X354" s="125"/>
      <c r="Y354" s="125"/>
      <c r="Z354" s="125"/>
      <c r="AA354" s="125"/>
    </row>
    <row r="355" spans="1:27" s="126" customFormat="1" ht="18" customHeight="1" x14ac:dyDescent="0.25">
      <c r="A355" s="225"/>
      <c r="B355" s="562" t="s">
        <v>421</v>
      </c>
      <c r="C355" s="554">
        <f t="shared" ref="C355:H355" si="44">SUM(C349:C354)</f>
        <v>-20525.429589850992</v>
      </c>
      <c r="D355" s="554">
        <f t="shared" si="44"/>
        <v>1440.3658000000003</v>
      </c>
      <c r="E355" s="554">
        <f t="shared" si="44"/>
        <v>35550.85048408834</v>
      </c>
      <c r="F355" s="555">
        <f t="shared" si="44"/>
        <v>62915.275083252527</v>
      </c>
      <c r="G355" s="554">
        <f t="shared" si="44"/>
        <v>43571.421431536372</v>
      </c>
      <c r="H355" s="556">
        <f t="shared" si="44"/>
        <v>-81915.247057537359</v>
      </c>
      <c r="I355" s="563">
        <f t="shared" si="41"/>
        <v>41037.236151488891</v>
      </c>
      <c r="J355" s="226"/>
      <c r="K355" s="242"/>
      <c r="L355" s="973"/>
      <c r="M355" s="125"/>
      <c r="R355" s="125"/>
      <c r="S355" s="125"/>
      <c r="T355" s="125"/>
      <c r="U355" s="125"/>
      <c r="V355" s="125"/>
      <c r="W355" s="125"/>
      <c r="X355" s="125"/>
      <c r="Y355" s="125"/>
      <c r="Z355" s="125"/>
      <c r="AA355" s="125"/>
    </row>
    <row r="356" spans="1:27" s="126" customFormat="1" ht="18" customHeight="1" x14ac:dyDescent="0.3">
      <c r="A356" s="225"/>
      <c r="B356" s="553"/>
      <c r="C356" s="455"/>
      <c r="D356" s="457"/>
      <c r="E356" s="457"/>
      <c r="F356" s="457"/>
      <c r="G356" s="457"/>
      <c r="H356" s="459"/>
      <c r="I356" s="544"/>
      <c r="J356" s="226"/>
      <c r="K356" s="234"/>
      <c r="L356" s="972"/>
      <c r="R356" s="125"/>
      <c r="S356" s="125"/>
      <c r="T356" s="125"/>
      <c r="U356" s="125"/>
      <c r="V356" s="125"/>
      <c r="W356" s="125"/>
      <c r="X356" s="125"/>
      <c r="Y356" s="125"/>
      <c r="Z356" s="125"/>
      <c r="AA356" s="125"/>
    </row>
    <row r="357" spans="1:27" s="126" customFormat="1" ht="18" customHeight="1" x14ac:dyDescent="0.3">
      <c r="A357" s="225"/>
      <c r="B357" s="511" t="s">
        <v>422</v>
      </c>
      <c r="C357" s="454"/>
      <c r="D357" s="453"/>
      <c r="E357" s="453"/>
      <c r="F357" s="453"/>
      <c r="G357" s="453"/>
      <c r="H357" s="460"/>
      <c r="I357" s="545">
        <f>SUM(I358:I362)</f>
        <v>270537.60005000001</v>
      </c>
      <c r="J357" s="226"/>
      <c r="K357" s="234"/>
      <c r="L357" s="972"/>
      <c r="R357" s="125"/>
      <c r="S357" s="125"/>
      <c r="T357" s="125"/>
      <c r="U357" s="125"/>
      <c r="V357" s="125"/>
      <c r="W357" s="125"/>
      <c r="X357" s="125"/>
      <c r="Y357" s="125"/>
      <c r="Z357" s="125"/>
      <c r="AA357" s="125"/>
    </row>
    <row r="358" spans="1:27" s="126" customFormat="1" ht="18" customHeight="1" x14ac:dyDescent="0.3">
      <c r="A358" s="225"/>
      <c r="B358" s="510" t="s">
        <v>423</v>
      </c>
      <c r="C358" s="454"/>
      <c r="D358" s="453"/>
      <c r="E358" s="453"/>
      <c r="F358" s="453"/>
      <c r="G358" s="453"/>
      <c r="H358" s="460"/>
      <c r="I358" s="546">
        <v>89340.070319999999</v>
      </c>
      <c r="J358" s="226"/>
      <c r="K358" s="234"/>
      <c r="L358" s="972"/>
      <c r="R358" s="125"/>
      <c r="S358" s="125"/>
      <c r="T358" s="125"/>
      <c r="U358" s="125"/>
      <c r="V358" s="125"/>
      <c r="W358" s="125"/>
      <c r="X358" s="125"/>
      <c r="Y358" s="125"/>
      <c r="Z358" s="125"/>
      <c r="AA358" s="125"/>
    </row>
    <row r="359" spans="1:27" s="126" customFormat="1" ht="18" customHeight="1" x14ac:dyDescent="0.3">
      <c r="A359" s="225"/>
      <c r="B359" s="510" t="s">
        <v>424</v>
      </c>
      <c r="C359" s="454"/>
      <c r="D359" s="453"/>
      <c r="E359" s="453"/>
      <c r="F359" s="453"/>
      <c r="G359" s="453"/>
      <c r="H359" s="460"/>
      <c r="I359" s="546">
        <v>169605.48287000001</v>
      </c>
      <c r="J359" s="226"/>
      <c r="K359" s="234"/>
      <c r="L359" s="972"/>
      <c r="R359" s="125"/>
      <c r="S359" s="125"/>
      <c r="T359" s="125"/>
      <c r="U359" s="125"/>
      <c r="V359" s="125"/>
      <c r="W359" s="125"/>
      <c r="X359" s="125"/>
      <c r="Y359" s="125"/>
      <c r="Z359" s="125"/>
      <c r="AA359" s="125"/>
    </row>
    <row r="360" spans="1:27" s="126" customFormat="1" ht="18" customHeight="1" x14ac:dyDescent="0.3">
      <c r="A360" s="225"/>
      <c r="B360" s="510" t="s">
        <v>425</v>
      </c>
      <c r="C360" s="454"/>
      <c r="D360" s="453"/>
      <c r="E360" s="453"/>
      <c r="F360" s="453"/>
      <c r="G360" s="453"/>
      <c r="H360" s="460"/>
      <c r="I360" s="547"/>
      <c r="J360" s="226"/>
      <c r="K360" s="234"/>
      <c r="L360" s="972"/>
      <c r="R360" s="125"/>
      <c r="S360" s="125"/>
      <c r="T360" s="125"/>
      <c r="U360" s="125"/>
      <c r="V360" s="125"/>
      <c r="W360" s="125"/>
      <c r="X360" s="125"/>
      <c r="Y360" s="125"/>
      <c r="Z360" s="125"/>
      <c r="AA360" s="125"/>
    </row>
    <row r="361" spans="1:27" s="126" customFormat="1" ht="18" customHeight="1" x14ac:dyDescent="0.3">
      <c r="A361" s="225"/>
      <c r="B361" s="510" t="s">
        <v>426</v>
      </c>
      <c r="C361" s="454"/>
      <c r="D361" s="453"/>
      <c r="E361" s="453"/>
      <c r="F361" s="453"/>
      <c r="G361" s="453"/>
      <c r="H361" s="460"/>
      <c r="I361" s="547"/>
      <c r="J361" s="226"/>
      <c r="K361" s="234"/>
      <c r="L361" s="972"/>
      <c r="R361" s="125"/>
      <c r="S361" s="125"/>
      <c r="T361" s="125"/>
      <c r="U361" s="125"/>
      <c r="V361" s="125"/>
      <c r="W361" s="125"/>
      <c r="X361" s="125"/>
      <c r="Y361" s="125"/>
      <c r="Z361" s="125"/>
      <c r="AA361" s="125"/>
    </row>
    <row r="362" spans="1:27" s="126" customFormat="1" ht="18" customHeight="1" x14ac:dyDescent="0.3">
      <c r="A362" s="225"/>
      <c r="B362" s="510" t="s">
        <v>427</v>
      </c>
      <c r="C362" s="454"/>
      <c r="D362" s="453"/>
      <c r="E362" s="453"/>
      <c r="F362" s="453"/>
      <c r="G362" s="453"/>
      <c r="H362" s="460"/>
      <c r="I362" s="547">
        <v>11592.04686</v>
      </c>
      <c r="J362" s="226"/>
      <c r="K362" s="234"/>
      <c r="L362" s="972"/>
      <c r="R362" s="125"/>
      <c r="S362" s="125"/>
      <c r="T362" s="125"/>
      <c r="U362" s="125"/>
      <c r="V362" s="125"/>
      <c r="W362" s="125"/>
      <c r="X362" s="125"/>
      <c r="Y362" s="125"/>
      <c r="Z362" s="125"/>
      <c r="AA362" s="125"/>
    </row>
    <row r="363" spans="1:27" s="126" customFormat="1" ht="18" customHeight="1" x14ac:dyDescent="0.3">
      <c r="A363" s="225"/>
      <c r="B363" s="510"/>
      <c r="C363" s="454"/>
      <c r="D363" s="453"/>
      <c r="E363" s="453"/>
      <c r="F363" s="453"/>
      <c r="G363" s="453"/>
      <c r="H363" s="460"/>
      <c r="I363" s="537"/>
      <c r="J363" s="226"/>
      <c r="K363" s="234"/>
      <c r="L363" s="972"/>
      <c r="R363" s="125"/>
      <c r="S363" s="125"/>
      <c r="T363" s="125"/>
      <c r="U363" s="125"/>
      <c r="V363" s="125"/>
      <c r="W363" s="125"/>
      <c r="X363" s="125"/>
      <c r="Y363" s="125"/>
      <c r="Z363" s="125"/>
      <c r="AA363" s="125"/>
    </row>
    <row r="364" spans="1:27" s="126" customFormat="1" ht="18" customHeight="1" x14ac:dyDescent="0.3">
      <c r="A364" s="225"/>
      <c r="B364" s="511" t="s">
        <v>428</v>
      </c>
      <c r="C364" s="454"/>
      <c r="D364" s="453"/>
      <c r="E364" s="453"/>
      <c r="F364" s="453"/>
      <c r="G364" s="453"/>
      <c r="H364" s="460"/>
      <c r="I364" s="546"/>
      <c r="J364" s="226"/>
      <c r="K364" s="234"/>
      <c r="L364" s="972"/>
      <c r="R364" s="125"/>
      <c r="S364" s="125"/>
      <c r="T364" s="125"/>
      <c r="U364" s="125"/>
      <c r="V364" s="125"/>
      <c r="W364" s="125"/>
      <c r="X364" s="125"/>
      <c r="Y364" s="125"/>
      <c r="Z364" s="125"/>
      <c r="AA364" s="125"/>
    </row>
    <row r="365" spans="1:27" s="126" customFormat="1" ht="27.6" customHeight="1" x14ac:dyDescent="0.3">
      <c r="A365" s="225"/>
      <c r="B365" s="510" t="s">
        <v>429</v>
      </c>
      <c r="C365" s="454"/>
      <c r="D365" s="453"/>
      <c r="E365" s="453"/>
      <c r="F365" s="453"/>
      <c r="G365" s="453"/>
      <c r="H365" s="460"/>
      <c r="I365" s="546">
        <v>-401277.37589999993</v>
      </c>
      <c r="J365" s="226"/>
      <c r="K365" s="234"/>
      <c r="L365" s="972"/>
      <c r="R365" s="125"/>
      <c r="S365" s="125"/>
      <c r="T365" s="125"/>
      <c r="U365" s="125"/>
      <c r="V365" s="125"/>
      <c r="W365" s="125"/>
      <c r="X365" s="125"/>
      <c r="Y365" s="125"/>
      <c r="Z365" s="125"/>
      <c r="AA365" s="125"/>
    </row>
    <row r="366" spans="1:27" s="126" customFormat="1" ht="18" customHeight="1" x14ac:dyDescent="0.3">
      <c r="A366" s="225"/>
      <c r="B366" s="510" t="s">
        <v>430</v>
      </c>
      <c r="C366" s="454"/>
      <c r="D366" s="453"/>
      <c r="E366" s="453"/>
      <c r="F366" s="453"/>
      <c r="G366" s="453"/>
      <c r="H366" s="460"/>
      <c r="I366" s="537"/>
      <c r="J366" s="226"/>
      <c r="K366" s="234"/>
      <c r="L366" s="972"/>
      <c r="R366" s="125"/>
      <c r="S366" s="125"/>
      <c r="T366" s="125"/>
      <c r="U366" s="125"/>
      <c r="V366" s="125"/>
      <c r="W366" s="125"/>
      <c r="X366" s="125"/>
      <c r="Y366" s="125"/>
      <c r="Z366" s="125"/>
      <c r="AA366" s="125"/>
    </row>
    <row r="367" spans="1:27" s="126" customFormat="1" ht="18" customHeight="1" x14ac:dyDescent="0.3">
      <c r="A367" s="225"/>
      <c r="B367" s="511" t="s">
        <v>431</v>
      </c>
      <c r="C367" s="454"/>
      <c r="D367" s="453"/>
      <c r="E367" s="453"/>
      <c r="F367" s="453"/>
      <c r="G367" s="453"/>
      <c r="H367" s="460"/>
      <c r="I367" s="545">
        <f>I355+I357+I365</f>
        <v>-89702.539698511013</v>
      </c>
      <c r="J367" s="226"/>
      <c r="K367" s="234"/>
      <c r="L367" s="972"/>
      <c r="R367" s="125"/>
      <c r="S367" s="125"/>
      <c r="T367" s="125"/>
      <c r="U367" s="125"/>
      <c r="V367" s="125"/>
      <c r="W367" s="125"/>
      <c r="X367" s="125"/>
      <c r="Y367" s="125"/>
      <c r="Z367" s="125"/>
      <c r="AA367" s="125"/>
    </row>
    <row r="368" spans="1:27" s="126" customFormat="1" ht="18" customHeight="1" x14ac:dyDescent="0.3">
      <c r="A368" s="225"/>
      <c r="B368" s="510" t="s">
        <v>432</v>
      </c>
      <c r="C368" s="454"/>
      <c r="D368" s="453"/>
      <c r="E368" s="453"/>
      <c r="F368" s="453"/>
      <c r="G368" s="453"/>
      <c r="H368" s="460"/>
      <c r="I368" s="537">
        <v>-22365.85959</v>
      </c>
      <c r="J368" s="226"/>
      <c r="K368" s="234"/>
      <c r="L368" s="972"/>
      <c r="R368" s="125"/>
      <c r="S368" s="125"/>
      <c r="T368" s="125"/>
      <c r="U368" s="125"/>
      <c r="V368" s="125"/>
      <c r="W368" s="125"/>
      <c r="X368" s="125"/>
      <c r="Y368" s="125"/>
      <c r="Z368" s="125"/>
      <c r="AA368" s="125"/>
    </row>
    <row r="369" spans="1:27" s="126" customFormat="1" ht="18" customHeight="1" x14ac:dyDescent="0.3">
      <c r="A369" s="225"/>
      <c r="B369" s="511" t="s">
        <v>433</v>
      </c>
      <c r="C369" s="454"/>
      <c r="D369" s="453"/>
      <c r="E369" s="453"/>
      <c r="F369" s="453"/>
      <c r="G369" s="453"/>
      <c r="H369" s="460"/>
      <c r="I369" s="545">
        <f>I367+I368</f>
        <v>-112068.39928851102</v>
      </c>
      <c r="J369" s="226"/>
      <c r="K369" s="234"/>
      <c r="L369" s="972"/>
      <c r="R369" s="125"/>
      <c r="S369" s="125"/>
      <c r="T369" s="125"/>
      <c r="U369" s="125"/>
      <c r="V369" s="125"/>
      <c r="W369" s="125"/>
      <c r="X369" s="125"/>
      <c r="Y369" s="125"/>
      <c r="Z369" s="125"/>
      <c r="AA369" s="125"/>
    </row>
    <row r="370" spans="1:27" s="126" customFormat="1" ht="18" customHeight="1" x14ac:dyDescent="0.3">
      <c r="A370" s="225"/>
      <c r="B370" s="510" t="s">
        <v>434</v>
      </c>
      <c r="C370" s="454"/>
      <c r="D370" s="453"/>
      <c r="E370" s="453"/>
      <c r="F370" s="453"/>
      <c r="G370" s="453"/>
      <c r="H370" s="460"/>
      <c r="I370" s="546">
        <v>333.47944999999999</v>
      </c>
      <c r="J370" s="226"/>
      <c r="K370" s="234"/>
      <c r="L370" s="972"/>
      <c r="R370" s="125"/>
      <c r="S370" s="125"/>
      <c r="T370" s="125"/>
      <c r="U370" s="125"/>
      <c r="V370" s="125"/>
      <c r="W370" s="125"/>
      <c r="X370" s="125"/>
      <c r="Y370" s="125"/>
      <c r="Z370" s="125"/>
      <c r="AA370" s="125"/>
    </row>
    <row r="371" spans="1:27" s="126" customFormat="1" ht="18" customHeight="1" thickBot="1" x14ac:dyDescent="0.35">
      <c r="A371" s="225"/>
      <c r="B371" s="512" t="s">
        <v>435</v>
      </c>
      <c r="C371" s="494"/>
      <c r="D371" s="493"/>
      <c r="E371" s="493"/>
      <c r="F371" s="493"/>
      <c r="G371" s="493"/>
      <c r="H371" s="536"/>
      <c r="I371" s="548">
        <f>I369+I370</f>
        <v>-111734.91983851102</v>
      </c>
      <c r="J371" s="226"/>
      <c r="K371" s="234"/>
      <c r="L371" s="972"/>
      <c r="R371" s="125"/>
      <c r="S371" s="125"/>
      <c r="T371" s="125"/>
      <c r="U371" s="125"/>
      <c r="V371" s="125"/>
      <c r="W371" s="125"/>
      <c r="X371" s="125"/>
      <c r="Y371" s="125"/>
      <c r="Z371" s="125"/>
      <c r="AA371" s="125"/>
    </row>
    <row r="372" spans="1:27" s="126" customFormat="1" ht="14.25" customHeight="1" x14ac:dyDescent="0.3">
      <c r="A372" s="225"/>
      <c r="B372" s="209"/>
      <c r="C372" s="204"/>
      <c r="D372" s="204"/>
      <c r="E372" s="204"/>
      <c r="F372" s="204"/>
      <c r="G372" s="204"/>
      <c r="H372" s="204"/>
      <c r="I372" s="226"/>
      <c r="J372" s="226"/>
      <c r="K372" s="234"/>
      <c r="L372" s="972"/>
      <c r="R372" s="125"/>
      <c r="S372" s="125"/>
      <c r="T372" s="125"/>
      <c r="U372" s="125"/>
      <c r="V372" s="125"/>
      <c r="W372" s="125"/>
      <c r="X372" s="125"/>
      <c r="Y372" s="125"/>
      <c r="Z372" s="125"/>
      <c r="AA372" s="125"/>
    </row>
    <row r="373" spans="1:27" s="126" customFormat="1" ht="14.25" customHeight="1" x14ac:dyDescent="0.3">
      <c r="A373" s="225"/>
      <c r="B373" s="209"/>
      <c r="C373" s="204"/>
      <c r="D373" s="204"/>
      <c r="E373" s="204"/>
      <c r="F373" s="204"/>
      <c r="G373" s="204"/>
      <c r="H373" s="204"/>
      <c r="I373" s="226"/>
      <c r="J373" s="226"/>
      <c r="K373" s="234"/>
      <c r="L373" s="972"/>
      <c r="R373" s="125"/>
      <c r="S373" s="125"/>
      <c r="T373" s="125"/>
      <c r="U373" s="125"/>
      <c r="V373" s="125"/>
      <c r="W373" s="125"/>
      <c r="X373" s="125"/>
      <c r="Y373" s="125"/>
      <c r="Z373" s="125"/>
      <c r="AA373" s="125"/>
    </row>
    <row r="374" spans="1:27" s="126" customFormat="1" ht="14.25" customHeight="1" x14ac:dyDescent="0.3">
      <c r="A374" s="225"/>
      <c r="B374" s="122"/>
      <c r="C374" s="127"/>
      <c r="D374" s="127"/>
      <c r="E374" s="204"/>
      <c r="F374" s="204"/>
      <c r="G374" s="204"/>
      <c r="H374" s="204"/>
      <c r="I374" s="226"/>
      <c r="J374" s="226"/>
      <c r="K374" s="234"/>
      <c r="L374" s="972"/>
      <c r="R374" s="125"/>
      <c r="S374" s="125"/>
      <c r="T374" s="125"/>
      <c r="U374" s="125"/>
      <c r="V374" s="125"/>
      <c r="W374" s="125"/>
      <c r="X374" s="125"/>
      <c r="Y374" s="125"/>
      <c r="Z374" s="125"/>
      <c r="AA374" s="125"/>
    </row>
    <row r="375" spans="1:27" s="126" customFormat="1" ht="14.25" customHeight="1" thickBot="1" x14ac:dyDescent="0.35">
      <c r="A375" s="225"/>
      <c r="B375" s="119"/>
      <c r="C375" s="193"/>
      <c r="D375" s="193"/>
      <c r="E375" s="204"/>
      <c r="F375" s="204"/>
      <c r="G375" s="204"/>
      <c r="H375" s="204"/>
      <c r="I375" s="226"/>
      <c r="J375" s="226"/>
      <c r="K375" s="234"/>
      <c r="L375" s="972"/>
      <c r="R375" s="125"/>
      <c r="S375" s="125"/>
      <c r="T375" s="125"/>
      <c r="U375" s="125"/>
      <c r="V375" s="125"/>
      <c r="W375" s="125"/>
      <c r="X375" s="125"/>
      <c r="Y375" s="125"/>
      <c r="Z375" s="125"/>
      <c r="AA375" s="125"/>
    </row>
    <row r="376" spans="1:27" s="126" customFormat="1" ht="14.25" customHeight="1" thickBot="1" x14ac:dyDescent="0.35">
      <c r="A376" s="225"/>
      <c r="B376" s="212" t="s">
        <v>34</v>
      </c>
      <c r="C376" s="248"/>
      <c r="D376" s="248"/>
      <c r="E376" s="204"/>
      <c r="F376" s="204"/>
      <c r="G376" s="204"/>
      <c r="H376" s="204"/>
      <c r="I376" s="968" t="s">
        <v>218</v>
      </c>
      <c r="J376" s="968"/>
      <c r="K376" s="968"/>
      <c r="L376" s="972"/>
      <c r="R376" s="125"/>
      <c r="S376" s="125"/>
      <c r="T376" s="125"/>
      <c r="U376" s="125"/>
      <c r="V376" s="125"/>
      <c r="W376" s="125"/>
      <c r="X376" s="125"/>
      <c r="Y376" s="125"/>
      <c r="Z376" s="125"/>
      <c r="AA376" s="125"/>
    </row>
    <row r="377" spans="1:27" s="126" customFormat="1" ht="18" customHeight="1" thickBot="1" x14ac:dyDescent="0.35">
      <c r="A377" s="225"/>
      <c r="B377" s="914" t="s">
        <v>329</v>
      </c>
      <c r="C377" s="939">
        <v>2023</v>
      </c>
      <c r="D377" s="940"/>
      <c r="E377" s="940"/>
      <c r="F377" s="940"/>
      <c r="G377" s="940"/>
      <c r="H377" s="940"/>
      <c r="I377" s="940"/>
      <c r="J377" s="940"/>
      <c r="K377" s="941"/>
      <c r="L377" s="972"/>
      <c r="R377" s="125"/>
      <c r="S377" s="125"/>
      <c r="T377" s="125"/>
      <c r="U377" s="125"/>
      <c r="V377" s="125"/>
      <c r="W377" s="125"/>
      <c r="X377" s="125"/>
      <c r="Y377" s="125"/>
      <c r="Z377" s="125"/>
      <c r="AA377" s="125"/>
    </row>
    <row r="378" spans="1:27" s="126" customFormat="1" ht="21" customHeight="1" thickBot="1" x14ac:dyDescent="0.35">
      <c r="A378" s="225"/>
      <c r="B378" s="915"/>
      <c r="C378" s="889" t="s">
        <v>101</v>
      </c>
      <c r="D378" s="889" t="s">
        <v>102</v>
      </c>
      <c r="E378" s="896" t="s">
        <v>103</v>
      </c>
      <c r="F378" s="898"/>
      <c r="G378" s="846" t="s">
        <v>104</v>
      </c>
      <c r="H378" s="846" t="s">
        <v>105</v>
      </c>
      <c r="I378" s="947" t="s">
        <v>251</v>
      </c>
      <c r="J378" s="947" t="s">
        <v>93</v>
      </c>
      <c r="K378" s="949" t="s">
        <v>408</v>
      </c>
      <c r="L378" s="972"/>
      <c r="R378" s="125"/>
      <c r="S378" s="125"/>
      <c r="T378" s="125"/>
      <c r="U378" s="125"/>
      <c r="V378" s="125"/>
      <c r="W378" s="125"/>
      <c r="X378" s="125"/>
      <c r="Y378" s="125"/>
      <c r="Z378" s="125"/>
      <c r="AA378" s="125"/>
    </row>
    <row r="379" spans="1:27" s="126" customFormat="1" ht="18" customHeight="1" thickBot="1" x14ac:dyDescent="0.35">
      <c r="A379" s="225"/>
      <c r="B379" s="915"/>
      <c r="C379" s="895"/>
      <c r="D379" s="895"/>
      <c r="E379" s="252" t="s">
        <v>409</v>
      </c>
      <c r="F379" s="252" t="s">
        <v>180</v>
      </c>
      <c r="G379" s="847"/>
      <c r="H379" s="847"/>
      <c r="I379" s="948"/>
      <c r="J379" s="948"/>
      <c r="K379" s="950"/>
      <c r="L379" s="972"/>
      <c r="R379" s="125"/>
      <c r="S379" s="125"/>
      <c r="T379" s="125"/>
      <c r="U379" s="125"/>
      <c r="V379" s="125"/>
      <c r="W379" s="125"/>
      <c r="X379" s="125"/>
      <c r="Y379" s="125"/>
      <c r="Z379" s="125"/>
      <c r="AA379" s="125"/>
    </row>
    <row r="380" spans="1:27" s="126" customFormat="1" ht="18" customHeight="1" x14ac:dyDescent="0.3">
      <c r="A380" s="225"/>
      <c r="B380" s="474" t="s">
        <v>89</v>
      </c>
      <c r="C380" s="569">
        <v>2900.76523</v>
      </c>
      <c r="D380" s="569">
        <v>474.77926000000002</v>
      </c>
      <c r="E380" s="577"/>
      <c r="F380" s="577">
        <v>135761.65362</v>
      </c>
      <c r="G380" s="577">
        <v>6850543.81372</v>
      </c>
      <c r="H380" s="577">
        <v>4948.7559299999994</v>
      </c>
      <c r="I380" s="577">
        <v>8583946.7373000011</v>
      </c>
      <c r="J380" s="469">
        <f>SUM(C380:I380)</f>
        <v>15578576.505060002</v>
      </c>
      <c r="K380" s="589">
        <v>2628241.0958799999</v>
      </c>
      <c r="L380" s="972"/>
      <c r="R380" s="125"/>
      <c r="S380" s="125"/>
      <c r="T380" s="125"/>
      <c r="U380" s="125"/>
      <c r="V380" s="125"/>
      <c r="W380" s="125"/>
      <c r="X380" s="125"/>
      <c r="Y380" s="125"/>
      <c r="Z380" s="125"/>
      <c r="AA380" s="125"/>
    </row>
    <row r="381" spans="1:27" s="126" customFormat="1" ht="18" customHeight="1" x14ac:dyDescent="0.3">
      <c r="A381" s="225"/>
      <c r="B381" s="479" t="s">
        <v>411</v>
      </c>
      <c r="C381" s="570"/>
      <c r="D381" s="570"/>
      <c r="E381" s="570"/>
      <c r="F381" s="570"/>
      <c r="G381" s="570"/>
      <c r="H381" s="570"/>
      <c r="I381" s="456"/>
      <c r="J381" s="461">
        <f>SUM(C381:I381)</f>
        <v>0</v>
      </c>
      <c r="K381" s="480"/>
      <c r="L381" s="972"/>
      <c r="R381" s="125"/>
      <c r="S381" s="125"/>
      <c r="T381" s="125"/>
      <c r="U381" s="125"/>
      <c r="V381" s="125"/>
      <c r="W381" s="125"/>
      <c r="X381" s="125"/>
      <c r="Y381" s="125"/>
      <c r="Z381" s="125"/>
      <c r="AA381" s="125"/>
    </row>
    <row r="382" spans="1:27" s="126" customFormat="1" ht="18" customHeight="1" x14ac:dyDescent="0.3">
      <c r="A382" s="225"/>
      <c r="B382" s="479" t="s">
        <v>412</v>
      </c>
      <c r="C382" s="570"/>
      <c r="D382" s="570"/>
      <c r="E382" s="570"/>
      <c r="F382" s="570"/>
      <c r="G382" s="570"/>
      <c r="H382" s="570"/>
      <c r="I382" s="456"/>
      <c r="J382" s="461">
        <f>SUM(C382:I382)</f>
        <v>0</v>
      </c>
      <c r="K382" s="480"/>
      <c r="L382" s="972"/>
      <c r="R382" s="125"/>
      <c r="S382" s="125"/>
      <c r="T382" s="125"/>
      <c r="U382" s="125"/>
      <c r="V382" s="125"/>
      <c r="W382" s="125"/>
      <c r="X382" s="125"/>
      <c r="Y382" s="125"/>
      <c r="Z382" s="125"/>
      <c r="AA382" s="125"/>
    </row>
    <row r="383" spans="1:27" s="126" customFormat="1" ht="18" customHeight="1" x14ac:dyDescent="0.3">
      <c r="A383" s="225"/>
      <c r="B383" s="481" t="s">
        <v>413</v>
      </c>
      <c r="C383" s="571"/>
      <c r="D383" s="571"/>
      <c r="E383" s="571"/>
      <c r="F383" s="578"/>
      <c r="G383" s="571"/>
      <c r="H383" s="571"/>
      <c r="I383" s="464">
        <v>6707.7082699999992</v>
      </c>
      <c r="J383" s="466">
        <f>SUM(C383:I383)</f>
        <v>6707.7082699999992</v>
      </c>
      <c r="K383" s="590"/>
      <c r="L383" s="972"/>
      <c r="R383" s="125"/>
      <c r="S383" s="125"/>
      <c r="T383" s="125"/>
      <c r="U383" s="125"/>
      <c r="V383" s="125"/>
      <c r="W383" s="125"/>
      <c r="X383" s="125"/>
      <c r="Y383" s="125"/>
      <c r="Z383" s="125"/>
      <c r="AA383" s="125"/>
    </row>
    <row r="384" spans="1:27" s="126" customFormat="1" ht="18" customHeight="1" x14ac:dyDescent="0.3">
      <c r="A384" s="225"/>
      <c r="B384" s="539" t="s">
        <v>443</v>
      </c>
      <c r="C384" s="308">
        <v>2900.76523</v>
      </c>
      <c r="D384" s="308">
        <v>474.77926000000002</v>
      </c>
      <c r="E384" s="308">
        <v>0</v>
      </c>
      <c r="F384" s="308">
        <v>135761.65362</v>
      </c>
      <c r="G384" s="308">
        <v>6850543.81372</v>
      </c>
      <c r="H384" s="308">
        <v>4948.7559299999994</v>
      </c>
      <c r="I384" s="308">
        <v>8590654.4455700014</v>
      </c>
      <c r="J384" s="162">
        <f>SUM(J380:J383)</f>
        <v>15585284.213330003</v>
      </c>
      <c r="K384" s="591">
        <v>2628241.0958799999</v>
      </c>
      <c r="L384" s="972"/>
      <c r="R384" s="125"/>
      <c r="S384" s="125"/>
      <c r="T384" s="125"/>
      <c r="U384" s="125"/>
      <c r="V384" s="125"/>
      <c r="W384" s="125"/>
      <c r="X384" s="125"/>
      <c r="Y384" s="125"/>
      <c r="Z384" s="125"/>
      <c r="AA384" s="125"/>
    </row>
    <row r="385" spans="1:27" s="126" customFormat="1" ht="18" customHeight="1" x14ac:dyDescent="0.3">
      <c r="A385" s="225"/>
      <c r="B385" s="483" t="s">
        <v>441</v>
      </c>
      <c r="C385" s="572"/>
      <c r="D385" s="572"/>
      <c r="E385" s="572"/>
      <c r="F385" s="579">
        <v>6011.3215499999997</v>
      </c>
      <c r="G385" s="572"/>
      <c r="H385" s="572">
        <v>25003.54882</v>
      </c>
      <c r="I385" s="572">
        <v>-233190.47353000002</v>
      </c>
      <c r="J385" s="472">
        <f>SUM(C385:I385)</f>
        <v>-202175.60316000003</v>
      </c>
      <c r="K385" s="592">
        <v>-374844.39898999996</v>
      </c>
      <c r="L385" s="972"/>
      <c r="R385" s="125"/>
      <c r="S385" s="125"/>
      <c r="T385" s="125"/>
      <c r="U385" s="125"/>
      <c r="V385" s="125"/>
      <c r="W385" s="125"/>
      <c r="X385" s="125"/>
      <c r="Y385" s="125"/>
      <c r="Z385" s="125"/>
      <c r="AA385" s="125"/>
    </row>
    <row r="386" spans="1:27" s="126" customFormat="1" ht="18" customHeight="1" x14ac:dyDescent="0.25">
      <c r="A386" s="225"/>
      <c r="B386" s="502" t="s">
        <v>445</v>
      </c>
      <c r="C386" s="573">
        <v>2900.76523</v>
      </c>
      <c r="D386" s="308">
        <v>474.77926000000002</v>
      </c>
      <c r="E386" s="308">
        <v>0</v>
      </c>
      <c r="F386" s="308">
        <v>141772.97516999999</v>
      </c>
      <c r="G386" s="308">
        <v>6850543.81372</v>
      </c>
      <c r="H386" s="308">
        <v>29952.304749999999</v>
      </c>
      <c r="I386" s="308">
        <v>8357463.9720400013</v>
      </c>
      <c r="J386" s="162">
        <f t="shared" ref="J386" si="45">SUM(J384:J385)</f>
        <v>15383108.610170003</v>
      </c>
      <c r="K386" s="593">
        <v>2253396.6968899998</v>
      </c>
      <c r="L386" s="972"/>
      <c r="R386" s="125"/>
      <c r="S386" s="125"/>
      <c r="T386" s="125"/>
      <c r="U386" s="125"/>
      <c r="V386" s="125"/>
      <c r="W386" s="125"/>
      <c r="X386" s="125"/>
      <c r="Y386" s="125"/>
      <c r="Z386" s="125"/>
      <c r="AA386" s="125"/>
    </row>
    <row r="387" spans="1:27" s="126" customFormat="1" ht="18" customHeight="1" x14ac:dyDescent="0.3">
      <c r="A387" s="225"/>
      <c r="B387" s="485"/>
      <c r="C387" s="467"/>
      <c r="D387" s="467"/>
      <c r="E387" s="467"/>
      <c r="F387" s="467"/>
      <c r="G387" s="467"/>
      <c r="H387" s="467"/>
      <c r="I387" s="467"/>
      <c r="J387" s="469">
        <v>0</v>
      </c>
      <c r="K387" s="486"/>
      <c r="L387" s="972"/>
      <c r="R387" s="125"/>
      <c r="S387" s="125"/>
      <c r="T387" s="125"/>
      <c r="U387" s="125"/>
      <c r="V387" s="125"/>
      <c r="W387" s="125"/>
      <c r="X387" s="125"/>
      <c r="Y387" s="125"/>
      <c r="Z387" s="125"/>
      <c r="AA387" s="125"/>
    </row>
    <row r="388" spans="1:27" s="126" customFormat="1" ht="18" customHeight="1" x14ac:dyDescent="0.3">
      <c r="A388" s="225"/>
      <c r="B388" s="487" t="s">
        <v>417</v>
      </c>
      <c r="C388" s="461">
        <f t="shared" ref="C388:I388" si="46">SUM(C389:C391)</f>
        <v>-404.70254999999997</v>
      </c>
      <c r="D388" s="461">
        <f t="shared" si="46"/>
        <v>0</v>
      </c>
      <c r="E388" s="461">
        <f t="shared" si="46"/>
        <v>-28113.855640000002</v>
      </c>
      <c r="F388" s="461">
        <f t="shared" si="46"/>
        <v>-124060.55379000001</v>
      </c>
      <c r="G388" s="461">
        <f t="shared" si="46"/>
        <v>-6690740.6736500012</v>
      </c>
      <c r="H388" s="461">
        <f t="shared" si="46"/>
        <v>-3365.8722899999993</v>
      </c>
      <c r="I388" s="461">
        <f t="shared" si="46"/>
        <v>-1458381.83571</v>
      </c>
      <c r="J388" s="461">
        <f>SUM(J389:J391)</f>
        <v>-8305067.4936300013</v>
      </c>
      <c r="K388" s="461">
        <f t="shared" ref="K388" si="47">SUM(K389:K391)</f>
        <v>-4152445.6139700003</v>
      </c>
      <c r="L388" s="972"/>
      <c r="R388" s="125"/>
      <c r="S388" s="125"/>
      <c r="T388" s="125"/>
      <c r="U388" s="125"/>
      <c r="V388" s="125"/>
      <c r="W388" s="125"/>
      <c r="X388" s="125"/>
      <c r="Y388" s="125"/>
      <c r="Z388" s="125"/>
      <c r="AA388" s="125"/>
    </row>
    <row r="389" spans="1:27" s="126" customFormat="1" ht="27.6" customHeight="1" x14ac:dyDescent="0.25">
      <c r="A389" s="225"/>
      <c r="B389" s="479" t="s">
        <v>418</v>
      </c>
      <c r="C389" s="574">
        <v>-404.70254999999997</v>
      </c>
      <c r="D389" s="574"/>
      <c r="E389" s="574">
        <v>-28113.855640000002</v>
      </c>
      <c r="F389" s="580">
        <v>-124060.55379000001</v>
      </c>
      <c r="G389" s="574">
        <v>-6690740.6736500012</v>
      </c>
      <c r="H389" s="574">
        <v>-3365.8722899999993</v>
      </c>
      <c r="I389" s="574">
        <v>-66862.196989999997</v>
      </c>
      <c r="J389" s="461">
        <f>SUM(C389:I389)</f>
        <v>-6913547.8549100012</v>
      </c>
      <c r="K389" s="594">
        <v>-3642189.95261</v>
      </c>
      <c r="L389" s="972"/>
      <c r="R389" s="125"/>
      <c r="S389" s="125"/>
      <c r="T389" s="125"/>
      <c r="U389" s="125"/>
      <c r="V389" s="125"/>
      <c r="W389" s="125"/>
      <c r="X389" s="125"/>
      <c r="Y389" s="125"/>
      <c r="Z389" s="125"/>
      <c r="AA389" s="125"/>
    </row>
    <row r="390" spans="1:27" s="126" customFormat="1" ht="18" customHeight="1" x14ac:dyDescent="0.25">
      <c r="A390" s="225"/>
      <c r="B390" s="479" t="s">
        <v>419</v>
      </c>
      <c r="C390" s="574">
        <v>0</v>
      </c>
      <c r="D390" s="574">
        <v>0</v>
      </c>
      <c r="E390" s="574">
        <v>0</v>
      </c>
      <c r="F390" s="581"/>
      <c r="G390" s="574"/>
      <c r="H390" s="574"/>
      <c r="I390" s="574">
        <v>-1391519.6387199999</v>
      </c>
      <c r="J390" s="461">
        <f>SUM(C390:I390)</f>
        <v>-1391519.6387199999</v>
      </c>
      <c r="K390" s="594">
        <v>-510255.66136000003</v>
      </c>
      <c r="L390" s="972"/>
      <c r="R390" s="125"/>
      <c r="S390" s="125"/>
      <c r="T390" s="125"/>
      <c r="U390" s="125"/>
      <c r="V390" s="125"/>
      <c r="W390" s="125"/>
      <c r="X390" s="125"/>
      <c r="Y390" s="125"/>
      <c r="Z390" s="125"/>
      <c r="AA390" s="125"/>
    </row>
    <row r="391" spans="1:27" s="126" customFormat="1" ht="18" customHeight="1" x14ac:dyDescent="0.25">
      <c r="A391" s="225"/>
      <c r="B391" s="481" t="s">
        <v>420</v>
      </c>
      <c r="C391" s="575">
        <v>0</v>
      </c>
      <c r="D391" s="575">
        <v>0</v>
      </c>
      <c r="E391" s="575">
        <v>0</v>
      </c>
      <c r="F391" s="582"/>
      <c r="G391" s="575"/>
      <c r="H391" s="575"/>
      <c r="I391" s="575"/>
      <c r="J391" s="466">
        <f>SUM(C391:I391)</f>
        <v>0</v>
      </c>
      <c r="K391" s="595"/>
      <c r="L391" s="972"/>
      <c r="R391" s="125"/>
      <c r="S391" s="125"/>
      <c r="T391" s="125"/>
      <c r="U391" s="125"/>
      <c r="V391" s="125"/>
      <c r="W391" s="125"/>
      <c r="X391" s="125"/>
      <c r="Y391" s="125"/>
      <c r="Z391" s="125"/>
      <c r="AA391" s="125"/>
    </row>
    <row r="392" spans="1:27" s="126" customFormat="1" ht="18" customHeight="1" x14ac:dyDescent="0.25">
      <c r="A392" s="225"/>
      <c r="B392" s="596" t="s">
        <v>421</v>
      </c>
      <c r="C392" s="576">
        <v>2496.06268</v>
      </c>
      <c r="D392" s="576">
        <v>474.77926000000002</v>
      </c>
      <c r="E392" s="576">
        <v>-28113.855640000002</v>
      </c>
      <c r="F392" s="576">
        <v>17712.421379999985</v>
      </c>
      <c r="G392" s="576">
        <v>159803.1400699988</v>
      </c>
      <c r="H392" s="576">
        <v>26586.43246</v>
      </c>
      <c r="I392" s="576">
        <v>6899082.1363300011</v>
      </c>
      <c r="J392" s="162">
        <f>+J386+J388</f>
        <v>7078041.1165400017</v>
      </c>
      <c r="K392" s="597">
        <v>-1899048.9170800003</v>
      </c>
      <c r="L392" s="972"/>
      <c r="R392" s="125"/>
      <c r="S392" s="125"/>
      <c r="T392" s="125"/>
      <c r="U392" s="125"/>
      <c r="V392" s="125"/>
      <c r="W392" s="125"/>
      <c r="X392" s="125"/>
      <c r="Y392" s="125"/>
      <c r="Z392" s="125"/>
      <c r="AA392" s="125"/>
    </row>
    <row r="393" spans="1:27" s="126" customFormat="1" ht="18" customHeight="1" x14ac:dyDescent="0.3">
      <c r="A393" s="225"/>
      <c r="B393" s="489"/>
      <c r="C393" s="567"/>
      <c r="D393" s="566"/>
      <c r="E393" s="566"/>
      <c r="F393" s="566"/>
      <c r="G393" s="566"/>
      <c r="H393" s="566"/>
      <c r="I393" s="585"/>
      <c r="J393" s="469">
        <v>0</v>
      </c>
      <c r="K393" s="598"/>
      <c r="L393" s="972"/>
      <c r="R393" s="125"/>
      <c r="S393" s="125"/>
      <c r="T393" s="125"/>
      <c r="U393" s="125"/>
      <c r="V393" s="125"/>
      <c r="W393" s="125"/>
      <c r="X393" s="125"/>
      <c r="Y393" s="125"/>
      <c r="Z393" s="125"/>
      <c r="AA393" s="125"/>
    </row>
    <row r="394" spans="1:27" s="126" customFormat="1" ht="18" customHeight="1" x14ac:dyDescent="0.25">
      <c r="A394" s="225"/>
      <c r="B394" s="487" t="s">
        <v>422</v>
      </c>
      <c r="C394" s="454"/>
      <c r="D394" s="453"/>
      <c r="E394" s="453"/>
      <c r="F394" s="453"/>
      <c r="G394" s="453"/>
      <c r="H394" s="453"/>
      <c r="I394" s="460"/>
      <c r="J394" s="499">
        <v>4700883.1441352898</v>
      </c>
      <c r="K394" s="599">
        <v>571414.14570999995</v>
      </c>
      <c r="L394" s="972"/>
      <c r="R394" s="125"/>
      <c r="S394" s="125"/>
      <c r="T394" s="125"/>
      <c r="U394" s="125"/>
      <c r="V394" s="125"/>
      <c r="W394" s="125"/>
      <c r="X394" s="125"/>
      <c r="Y394" s="125"/>
      <c r="Z394" s="125"/>
      <c r="AA394" s="125"/>
    </row>
    <row r="395" spans="1:27" s="126" customFormat="1" ht="18" customHeight="1" x14ac:dyDescent="0.25">
      <c r="A395" s="225"/>
      <c r="B395" s="479" t="s">
        <v>423</v>
      </c>
      <c r="C395" s="454"/>
      <c r="D395" s="453"/>
      <c r="E395" s="453"/>
      <c r="F395" s="565"/>
      <c r="G395" s="565"/>
      <c r="H395" s="565"/>
      <c r="I395" s="460"/>
      <c r="J395" s="461">
        <v>0</v>
      </c>
      <c r="K395" s="600"/>
      <c r="L395" s="972"/>
      <c r="R395" s="125"/>
      <c r="S395" s="125"/>
      <c r="T395" s="125"/>
      <c r="U395" s="125"/>
      <c r="V395" s="125"/>
      <c r="W395" s="125"/>
      <c r="X395" s="125"/>
      <c r="Y395" s="125"/>
      <c r="Z395" s="125"/>
      <c r="AA395" s="125"/>
    </row>
    <row r="396" spans="1:27" s="126" customFormat="1" ht="18" customHeight="1" x14ac:dyDescent="0.25">
      <c r="A396" s="225"/>
      <c r="B396" s="479" t="s">
        <v>424</v>
      </c>
      <c r="C396" s="454"/>
      <c r="D396" s="453"/>
      <c r="E396" s="453"/>
      <c r="F396" s="565"/>
      <c r="G396" s="565"/>
      <c r="H396" s="565"/>
      <c r="I396" s="586"/>
      <c r="J396" s="461">
        <v>4687924.0574599998</v>
      </c>
      <c r="K396" s="600">
        <v>891151.89349999989</v>
      </c>
      <c r="L396" s="972"/>
      <c r="R396" s="125"/>
      <c r="S396" s="125"/>
      <c r="T396" s="125"/>
      <c r="U396" s="125"/>
      <c r="V396" s="125"/>
      <c r="W396" s="125"/>
      <c r="X396" s="125"/>
      <c r="Y396" s="125"/>
      <c r="Z396" s="125"/>
      <c r="AA396" s="125"/>
    </row>
    <row r="397" spans="1:27" s="126" customFormat="1" ht="18" customHeight="1" x14ac:dyDescent="0.25">
      <c r="A397" s="225"/>
      <c r="B397" s="479" t="s">
        <v>425</v>
      </c>
      <c r="C397" s="454"/>
      <c r="D397" s="453"/>
      <c r="E397" s="453"/>
      <c r="F397" s="565"/>
      <c r="G397" s="565"/>
      <c r="H397" s="565"/>
      <c r="I397" s="586"/>
      <c r="J397" s="461">
        <v>1349.9115200000001</v>
      </c>
      <c r="K397" s="600"/>
      <c r="L397" s="972"/>
      <c r="R397" s="125"/>
      <c r="S397" s="125"/>
      <c r="T397" s="125"/>
      <c r="U397" s="125"/>
      <c r="V397" s="125"/>
      <c r="W397" s="125"/>
      <c r="X397" s="125"/>
      <c r="Y397" s="125"/>
      <c r="Z397" s="125"/>
      <c r="AA397" s="125"/>
    </row>
    <row r="398" spans="1:27" s="126" customFormat="1" ht="18" customHeight="1" x14ac:dyDescent="0.25">
      <c r="A398" s="225"/>
      <c r="B398" s="479" t="s">
        <v>426</v>
      </c>
      <c r="C398" s="454"/>
      <c r="D398" s="453"/>
      <c r="E398" s="453"/>
      <c r="F398" s="565"/>
      <c r="G398" s="565"/>
      <c r="H398" s="565"/>
      <c r="I398" s="586"/>
      <c r="J398" s="461"/>
      <c r="K398" s="600"/>
      <c r="L398" s="972"/>
      <c r="R398" s="125"/>
      <c r="S398" s="125"/>
      <c r="T398" s="125"/>
      <c r="U398" s="125"/>
      <c r="V398" s="125"/>
      <c r="W398" s="125"/>
      <c r="X398" s="125"/>
      <c r="Y398" s="125"/>
      <c r="Z398" s="125"/>
      <c r="AA398" s="125"/>
    </row>
    <row r="399" spans="1:27" s="126" customFormat="1" ht="18" customHeight="1" x14ac:dyDescent="0.25">
      <c r="A399" s="225"/>
      <c r="B399" s="479" t="s">
        <v>427</v>
      </c>
      <c r="C399" s="454"/>
      <c r="D399" s="453"/>
      <c r="E399" s="453"/>
      <c r="F399" s="565"/>
      <c r="G399" s="565"/>
      <c r="H399" s="565"/>
      <c r="I399" s="586"/>
      <c r="J399" s="461">
        <v>11609.175155290002</v>
      </c>
      <c r="K399" s="600">
        <v>-319737.74778999994</v>
      </c>
      <c r="L399" s="972"/>
      <c r="R399" s="125"/>
      <c r="S399" s="125"/>
      <c r="T399" s="125"/>
      <c r="U399" s="125"/>
      <c r="V399" s="125"/>
      <c r="W399" s="125"/>
      <c r="X399" s="125"/>
      <c r="Y399" s="125"/>
      <c r="Z399" s="125"/>
      <c r="AA399" s="125"/>
    </row>
    <row r="400" spans="1:27" s="126" customFormat="1" ht="18" customHeight="1" x14ac:dyDescent="0.25">
      <c r="A400" s="225"/>
      <c r="B400" s="479"/>
      <c r="C400" s="454"/>
      <c r="D400" s="453"/>
      <c r="E400" s="453"/>
      <c r="F400" s="453"/>
      <c r="G400" s="453"/>
      <c r="H400" s="453"/>
      <c r="I400" s="460"/>
      <c r="J400" s="461">
        <v>0</v>
      </c>
      <c r="K400" s="601"/>
      <c r="L400" s="972"/>
      <c r="R400" s="125"/>
      <c r="S400" s="125"/>
      <c r="T400" s="125"/>
      <c r="U400" s="125"/>
      <c r="V400" s="125"/>
      <c r="W400" s="125"/>
      <c r="X400" s="125"/>
      <c r="Y400" s="125"/>
      <c r="Z400" s="125"/>
      <c r="AA400" s="125"/>
    </row>
    <row r="401" spans="1:27" s="126" customFormat="1" ht="18" customHeight="1" x14ac:dyDescent="0.25">
      <c r="A401" s="225"/>
      <c r="B401" s="487" t="s">
        <v>428</v>
      </c>
      <c r="C401" s="454"/>
      <c r="D401" s="453"/>
      <c r="E401" s="453"/>
      <c r="F401" s="453"/>
      <c r="G401" s="453"/>
      <c r="H401" s="453"/>
      <c r="I401" s="460"/>
      <c r="J401" s="462">
        <v>0</v>
      </c>
      <c r="K401" s="601"/>
      <c r="L401" s="972"/>
      <c r="R401" s="125"/>
      <c r="S401" s="125"/>
      <c r="T401" s="125"/>
      <c r="U401" s="125"/>
      <c r="V401" s="125"/>
      <c r="W401" s="125"/>
      <c r="X401" s="125"/>
      <c r="Y401" s="125"/>
      <c r="Z401" s="125"/>
      <c r="AA401" s="125"/>
    </row>
    <row r="402" spans="1:27" s="126" customFormat="1" ht="25.95" customHeight="1" x14ac:dyDescent="0.25">
      <c r="A402" s="225"/>
      <c r="B402" s="479" t="s">
        <v>429</v>
      </c>
      <c r="C402" s="454"/>
      <c r="D402" s="453"/>
      <c r="E402" s="453"/>
      <c r="F402" s="565"/>
      <c r="G402" s="565"/>
      <c r="H402" s="565"/>
      <c r="I402" s="586"/>
      <c r="J402" s="461">
        <v>-501873.54983240005</v>
      </c>
      <c r="K402" s="600">
        <v>-47099.850473000013</v>
      </c>
      <c r="L402" s="972"/>
      <c r="R402" s="125"/>
      <c r="S402" s="125"/>
      <c r="T402" s="125"/>
      <c r="U402" s="125"/>
      <c r="V402" s="125"/>
      <c r="W402" s="125"/>
      <c r="X402" s="125"/>
      <c r="Y402" s="125"/>
      <c r="Z402" s="125"/>
      <c r="AA402" s="125"/>
    </row>
    <row r="403" spans="1:27" s="126" customFormat="1" ht="18" customHeight="1" x14ac:dyDescent="0.25">
      <c r="A403" s="225"/>
      <c r="B403" s="479" t="s">
        <v>430</v>
      </c>
      <c r="C403" s="454"/>
      <c r="D403" s="453"/>
      <c r="E403" s="453"/>
      <c r="F403" s="453"/>
      <c r="G403" s="453"/>
      <c r="H403" s="453"/>
      <c r="I403" s="460"/>
      <c r="J403" s="461">
        <v>0</v>
      </c>
      <c r="K403" s="601"/>
      <c r="L403" s="972"/>
      <c r="R403" s="125"/>
      <c r="S403" s="125"/>
      <c r="T403" s="125"/>
      <c r="U403" s="125"/>
      <c r="V403" s="125"/>
      <c r="W403" s="125"/>
      <c r="X403" s="125"/>
      <c r="Y403" s="125"/>
      <c r="Z403" s="125"/>
      <c r="AA403" s="125"/>
    </row>
    <row r="404" spans="1:27" s="126" customFormat="1" ht="18" customHeight="1" x14ac:dyDescent="0.25">
      <c r="A404" s="225"/>
      <c r="B404" s="487" t="s">
        <v>431</v>
      </c>
      <c r="C404" s="454"/>
      <c r="D404" s="453"/>
      <c r="E404" s="453"/>
      <c r="F404" s="453"/>
      <c r="G404" s="453"/>
      <c r="H404" s="453"/>
      <c r="I404" s="460"/>
      <c r="J404" s="462">
        <v>11277050.710842891</v>
      </c>
      <c r="K404" s="599">
        <v>-1374734.6218430002</v>
      </c>
      <c r="L404" s="972"/>
      <c r="R404" s="125"/>
      <c r="S404" s="125"/>
      <c r="T404" s="125"/>
      <c r="U404" s="125"/>
      <c r="V404" s="125"/>
      <c r="W404" s="125"/>
      <c r="X404" s="125"/>
      <c r="Y404" s="125"/>
      <c r="Z404" s="125"/>
      <c r="AA404" s="125"/>
    </row>
    <row r="405" spans="1:27" s="126" customFormat="1" ht="18" customHeight="1" x14ac:dyDescent="0.25">
      <c r="A405" s="225"/>
      <c r="B405" s="479" t="s">
        <v>432</v>
      </c>
      <c r="C405" s="568"/>
      <c r="D405" s="565"/>
      <c r="E405" s="565"/>
      <c r="F405" s="565"/>
      <c r="G405" s="565"/>
      <c r="H405" s="565"/>
      <c r="I405" s="586"/>
      <c r="J405" s="461">
        <v>-3085.2083100000004</v>
      </c>
      <c r="K405" s="600"/>
      <c r="L405" s="972"/>
      <c r="R405" s="125"/>
      <c r="S405" s="125"/>
      <c r="T405" s="125"/>
      <c r="U405" s="125"/>
      <c r="V405" s="125"/>
      <c r="W405" s="125"/>
      <c r="X405" s="125"/>
      <c r="Y405" s="125"/>
      <c r="Z405" s="125"/>
      <c r="AA405" s="125"/>
    </row>
    <row r="406" spans="1:27" s="126" customFormat="1" ht="18" customHeight="1" x14ac:dyDescent="0.25">
      <c r="A406" s="225"/>
      <c r="B406" s="490" t="s">
        <v>433</v>
      </c>
      <c r="C406" s="568"/>
      <c r="D406" s="565"/>
      <c r="E406" s="565"/>
      <c r="F406" s="565"/>
      <c r="G406" s="565"/>
      <c r="H406" s="565"/>
      <c r="I406" s="586"/>
      <c r="J406" s="462">
        <v>11273965.50253289</v>
      </c>
      <c r="K406" s="602">
        <v>-1374734.6218430002</v>
      </c>
      <c r="L406" s="972"/>
      <c r="R406" s="125"/>
      <c r="S406" s="125"/>
      <c r="T406" s="125"/>
      <c r="U406" s="125"/>
      <c r="V406" s="125"/>
      <c r="W406" s="125"/>
      <c r="X406" s="125"/>
      <c r="Y406" s="125"/>
      <c r="Z406" s="125"/>
      <c r="AA406" s="125"/>
    </row>
    <row r="407" spans="1:27" s="126" customFormat="1" ht="18" customHeight="1" x14ac:dyDescent="0.25">
      <c r="A407" s="225"/>
      <c r="B407" s="491" t="s">
        <v>434</v>
      </c>
      <c r="C407" s="568"/>
      <c r="D407" s="565"/>
      <c r="E407" s="565"/>
      <c r="F407" s="565"/>
      <c r="G407" s="565"/>
      <c r="H407" s="565"/>
      <c r="I407" s="586"/>
      <c r="J407" s="461">
        <v>-3853810.71631</v>
      </c>
      <c r="K407" s="600"/>
      <c r="L407" s="972"/>
      <c r="R407" s="125"/>
      <c r="S407" s="125"/>
      <c r="T407" s="125"/>
      <c r="U407" s="125"/>
      <c r="V407" s="125"/>
      <c r="W407" s="125"/>
      <c r="X407" s="125"/>
      <c r="Y407" s="125"/>
      <c r="Z407" s="125"/>
      <c r="AA407" s="125"/>
    </row>
    <row r="408" spans="1:27" s="126" customFormat="1" ht="18" customHeight="1" thickBot="1" x14ac:dyDescent="0.3">
      <c r="A408" s="225"/>
      <c r="B408" s="492" t="s">
        <v>435</v>
      </c>
      <c r="C408" s="603"/>
      <c r="D408" s="604"/>
      <c r="E408" s="604"/>
      <c r="F408" s="604"/>
      <c r="G408" s="604"/>
      <c r="H408" s="604"/>
      <c r="I408" s="605"/>
      <c r="J408" s="496">
        <v>7420154.786222891</v>
      </c>
      <c r="K408" s="607">
        <v>-1374734.6218430002</v>
      </c>
      <c r="L408" s="972"/>
      <c r="R408" s="125"/>
      <c r="S408" s="125"/>
      <c r="T408" s="125"/>
      <c r="U408" s="125"/>
      <c r="V408" s="125"/>
      <c r="W408" s="125"/>
      <c r="X408" s="125"/>
      <c r="Y408" s="125"/>
      <c r="Z408" s="125"/>
      <c r="AA408" s="125"/>
    </row>
    <row r="409" spans="1:27" s="126" customFormat="1" ht="14.25" customHeight="1" x14ac:dyDescent="0.3">
      <c r="A409" s="225"/>
      <c r="B409" s="236"/>
      <c r="C409" s="226"/>
      <c r="D409" s="226"/>
      <c r="E409" s="226"/>
      <c r="F409" s="226"/>
      <c r="G409" s="226"/>
      <c r="H409" s="226"/>
      <c r="I409" s="226"/>
      <c r="J409" s="127"/>
      <c r="K409" s="127"/>
      <c r="L409" s="972"/>
      <c r="R409" s="125"/>
      <c r="S409" s="125"/>
      <c r="T409" s="125"/>
      <c r="U409" s="125"/>
      <c r="V409" s="125"/>
      <c r="W409" s="125"/>
      <c r="X409" s="125"/>
      <c r="Y409" s="125"/>
      <c r="Z409" s="125"/>
      <c r="AA409" s="125"/>
    </row>
    <row r="410" spans="1:27" s="126" customFormat="1" ht="14.25" customHeight="1" x14ac:dyDescent="0.3">
      <c r="A410" s="225"/>
      <c r="B410" s="119"/>
      <c r="C410" s="193"/>
      <c r="D410" s="193"/>
      <c r="E410" s="226"/>
      <c r="F410" s="226"/>
      <c r="G410" s="226"/>
      <c r="H410" s="226"/>
      <c r="I410" s="226"/>
      <c r="J410" s="226"/>
      <c r="K410" s="202"/>
      <c r="L410" s="972"/>
      <c r="R410" s="125"/>
      <c r="S410" s="125"/>
      <c r="T410" s="125"/>
      <c r="U410" s="125"/>
      <c r="V410" s="125"/>
      <c r="W410" s="125"/>
      <c r="X410" s="125"/>
      <c r="Y410" s="125"/>
      <c r="Z410" s="125"/>
      <c r="AA410" s="125"/>
    </row>
    <row r="411" spans="1:27" s="126" customFormat="1" ht="14.25" customHeight="1" x14ac:dyDescent="0.3">
      <c r="A411" s="225"/>
      <c r="B411" s="122"/>
      <c r="C411" s="193"/>
      <c r="D411" s="193"/>
      <c r="E411" s="204"/>
      <c r="F411" s="204"/>
      <c r="G411" s="204"/>
      <c r="H411" s="204"/>
      <c r="I411" s="226"/>
      <c r="J411" s="226"/>
      <c r="K411" s="234"/>
      <c r="L411" s="972"/>
      <c r="R411" s="125"/>
      <c r="S411" s="125"/>
      <c r="T411" s="125"/>
      <c r="U411" s="125"/>
      <c r="V411" s="125"/>
      <c r="W411" s="125"/>
      <c r="X411" s="125"/>
      <c r="Y411" s="125"/>
      <c r="Z411" s="125"/>
      <c r="AA411" s="125"/>
    </row>
    <row r="412" spans="1:27" s="126" customFormat="1" ht="14.25" customHeight="1" thickBot="1" x14ac:dyDescent="0.35">
      <c r="A412" s="225"/>
      <c r="B412" s="119"/>
      <c r="C412" s="193"/>
      <c r="D412" s="193"/>
      <c r="E412" s="204"/>
      <c r="F412" s="204"/>
      <c r="G412" s="204"/>
      <c r="H412" s="204"/>
      <c r="I412" s="226"/>
      <c r="J412" s="226"/>
      <c r="K412" s="234"/>
      <c r="L412" s="972"/>
      <c r="R412" s="125"/>
      <c r="S412" s="125"/>
      <c r="T412" s="125"/>
      <c r="U412" s="125"/>
      <c r="V412" s="125"/>
      <c r="W412" s="125"/>
      <c r="X412" s="125"/>
      <c r="Y412" s="125"/>
      <c r="Z412" s="125"/>
      <c r="AA412" s="125"/>
    </row>
    <row r="413" spans="1:27" s="126" customFormat="1" ht="14.25" customHeight="1" thickBot="1" x14ac:dyDescent="0.35">
      <c r="A413" s="225"/>
      <c r="B413" s="212" t="s">
        <v>26</v>
      </c>
      <c r="C413" s="143"/>
      <c r="D413" s="143"/>
      <c r="E413" s="143"/>
      <c r="F413" s="143"/>
      <c r="G413" s="968" t="s">
        <v>218</v>
      </c>
      <c r="H413" s="968"/>
      <c r="I413" s="968"/>
      <c r="J413" s="226"/>
      <c r="K413" s="234"/>
      <c r="L413" s="972"/>
      <c r="R413" s="125"/>
      <c r="S413" s="125"/>
      <c r="T413" s="125"/>
      <c r="U413" s="125"/>
      <c r="V413" s="125"/>
      <c r="W413" s="125"/>
      <c r="X413" s="125"/>
      <c r="Y413" s="125"/>
      <c r="Z413" s="125"/>
      <c r="AA413" s="125"/>
    </row>
    <row r="414" spans="1:27" s="126" customFormat="1" ht="18" customHeight="1" thickBot="1" x14ac:dyDescent="0.35">
      <c r="A414" s="225"/>
      <c r="B414" s="914" t="s">
        <v>329</v>
      </c>
      <c r="C414" s="939">
        <v>2023</v>
      </c>
      <c r="D414" s="940"/>
      <c r="E414" s="940"/>
      <c r="F414" s="940"/>
      <c r="G414" s="940"/>
      <c r="H414" s="940"/>
      <c r="I414" s="941"/>
      <c r="J414" s="226"/>
      <c r="K414" s="234"/>
      <c r="L414" s="972"/>
      <c r="R414" s="125"/>
      <c r="S414" s="125"/>
      <c r="T414" s="125"/>
      <c r="U414" s="125"/>
      <c r="V414" s="125"/>
      <c r="W414" s="125"/>
      <c r="X414" s="125"/>
      <c r="Y414" s="125"/>
      <c r="Z414" s="125"/>
      <c r="AA414" s="125"/>
    </row>
    <row r="415" spans="1:27" s="126" customFormat="1" ht="17.399999999999999" customHeight="1" thickBot="1" x14ac:dyDescent="0.35">
      <c r="A415" s="225"/>
      <c r="B415" s="915"/>
      <c r="C415" s="889" t="s">
        <v>101</v>
      </c>
      <c r="D415" s="889" t="s">
        <v>102</v>
      </c>
      <c r="E415" s="943" t="s">
        <v>103</v>
      </c>
      <c r="F415" s="944"/>
      <c r="G415" s="846" t="s">
        <v>104</v>
      </c>
      <c r="H415" s="846" t="s">
        <v>105</v>
      </c>
      <c r="I415" s="945" t="s">
        <v>93</v>
      </c>
      <c r="J415" s="226"/>
      <c r="K415" s="234"/>
      <c r="L415" s="972"/>
      <c r="R415" s="125"/>
      <c r="S415" s="125"/>
      <c r="T415" s="125"/>
      <c r="U415" s="125"/>
      <c r="V415" s="125"/>
      <c r="W415" s="125"/>
      <c r="X415" s="125"/>
      <c r="Y415" s="125"/>
      <c r="Z415" s="125"/>
      <c r="AA415" s="125"/>
    </row>
    <row r="416" spans="1:27" s="126" customFormat="1" ht="19.95" customHeight="1" thickBot="1" x14ac:dyDescent="0.35">
      <c r="A416" s="225"/>
      <c r="B416" s="915"/>
      <c r="C416" s="895"/>
      <c r="D416" s="942"/>
      <c r="E416" s="252" t="s">
        <v>409</v>
      </c>
      <c r="F416" s="251" t="s">
        <v>180</v>
      </c>
      <c r="G416" s="847"/>
      <c r="H416" s="847"/>
      <c r="I416" s="946"/>
      <c r="J416" s="226"/>
      <c r="K416" s="234"/>
      <c r="L416" s="972"/>
      <c r="R416" s="125"/>
      <c r="S416" s="125"/>
      <c r="T416" s="125"/>
      <c r="U416" s="125"/>
      <c r="V416" s="125"/>
      <c r="W416" s="125"/>
      <c r="X416" s="125"/>
      <c r="Y416" s="125"/>
      <c r="Z416" s="125"/>
      <c r="AA416" s="125"/>
    </row>
    <row r="417" spans="1:27" s="126" customFormat="1" ht="18" customHeight="1" x14ac:dyDescent="0.3">
      <c r="A417" s="225"/>
      <c r="B417" s="474" t="s">
        <v>89</v>
      </c>
      <c r="C417" s="558">
        <v>348470.88376699993</v>
      </c>
      <c r="D417" s="558">
        <v>16809.197510000002</v>
      </c>
      <c r="E417" s="558"/>
      <c r="F417" s="559">
        <v>2111217.4463300072</v>
      </c>
      <c r="G417" s="558">
        <v>215889.11225999999</v>
      </c>
      <c r="H417" s="560">
        <v>255740.17406599974</v>
      </c>
      <c r="I417" s="561">
        <f t="shared" ref="I417:I423" si="48">SUM(C417:H417)</f>
        <v>2948126.8139330065</v>
      </c>
      <c r="J417" s="226"/>
      <c r="K417" s="234"/>
      <c r="L417" s="972"/>
      <c r="R417" s="125"/>
      <c r="S417" s="125"/>
      <c r="T417" s="125"/>
      <c r="U417" s="125"/>
      <c r="V417" s="125"/>
      <c r="W417" s="125"/>
      <c r="X417" s="125"/>
      <c r="Y417" s="125"/>
      <c r="Z417" s="125"/>
      <c r="AA417" s="125"/>
    </row>
    <row r="418" spans="1:27" s="126" customFormat="1" ht="18" customHeight="1" x14ac:dyDescent="0.3">
      <c r="A418" s="225"/>
      <c r="B418" s="510" t="s">
        <v>411</v>
      </c>
      <c r="C418" s="506"/>
      <c r="D418" s="506"/>
      <c r="E418" s="506"/>
      <c r="F418" s="508"/>
      <c r="G418" s="506"/>
      <c r="H418" s="528"/>
      <c r="I418" s="537">
        <f t="shared" si="48"/>
        <v>0</v>
      </c>
      <c r="J418" s="226"/>
      <c r="K418" s="234"/>
      <c r="L418" s="972"/>
      <c r="R418" s="125"/>
      <c r="S418" s="125"/>
      <c r="T418" s="125"/>
      <c r="U418" s="125"/>
      <c r="V418" s="125"/>
      <c r="W418" s="125"/>
      <c r="X418" s="125"/>
      <c r="Y418" s="125"/>
      <c r="Z418" s="125"/>
      <c r="AA418" s="125"/>
    </row>
    <row r="419" spans="1:27" s="126" customFormat="1" ht="18" customHeight="1" x14ac:dyDescent="0.25">
      <c r="A419" s="225"/>
      <c r="B419" s="510" t="s">
        <v>436</v>
      </c>
      <c r="C419" s="513">
        <v>-104893.20272793513</v>
      </c>
      <c r="D419" s="513">
        <v>-640.83685000000003</v>
      </c>
      <c r="E419" s="513"/>
      <c r="F419" s="514">
        <v>-63811.128681600021</v>
      </c>
      <c r="G419" s="513"/>
      <c r="H419" s="529">
        <v>-15131.17209</v>
      </c>
      <c r="I419" s="537">
        <f t="shared" si="48"/>
        <v>-184476.34034953517</v>
      </c>
      <c r="J419" s="226"/>
      <c r="K419" s="234"/>
      <c r="L419" s="972"/>
      <c r="R419" s="125"/>
      <c r="S419" s="125"/>
      <c r="T419" s="125"/>
      <c r="U419" s="125"/>
      <c r="V419" s="125"/>
      <c r="W419" s="125"/>
      <c r="X419" s="125"/>
      <c r="Y419" s="125"/>
      <c r="Z419" s="125"/>
      <c r="AA419" s="125"/>
    </row>
    <row r="420" spans="1:27" s="126" customFormat="1" ht="18" customHeight="1" x14ac:dyDescent="0.25">
      <c r="A420" s="225"/>
      <c r="B420" s="517" t="s">
        <v>413</v>
      </c>
      <c r="C420" s="518">
        <v>-200468.28444033</v>
      </c>
      <c r="D420" s="518">
        <v>-11785.930989244896</v>
      </c>
      <c r="E420" s="518"/>
      <c r="F420" s="519">
        <v>-45489.52548445508</v>
      </c>
      <c r="G420" s="518"/>
      <c r="H420" s="530">
        <v>-102369.01396566894</v>
      </c>
      <c r="I420" s="538">
        <f t="shared" si="48"/>
        <v>-360112.75487969891</v>
      </c>
      <c r="J420" s="226"/>
      <c r="K420" s="234"/>
      <c r="L420" s="972"/>
      <c r="R420" s="125"/>
      <c r="S420" s="125"/>
      <c r="T420" s="125"/>
      <c r="U420" s="125"/>
      <c r="V420" s="125"/>
      <c r="W420" s="125"/>
      <c r="X420" s="125"/>
      <c r="Y420" s="125"/>
      <c r="Z420" s="125"/>
      <c r="AA420" s="125"/>
    </row>
    <row r="421" spans="1:27" s="126" customFormat="1" ht="18" customHeight="1" x14ac:dyDescent="0.25">
      <c r="A421" s="225"/>
      <c r="B421" s="539" t="s">
        <v>414</v>
      </c>
      <c r="C421" s="521">
        <f t="shared" ref="C421:H421" si="49">SUM(C417:C420)</f>
        <v>43109.396598734806</v>
      </c>
      <c r="D421" s="521">
        <f t="shared" si="49"/>
        <v>4382.4296707551057</v>
      </c>
      <c r="E421" s="521"/>
      <c r="F421" s="522">
        <f t="shared" si="49"/>
        <v>2001916.792163952</v>
      </c>
      <c r="G421" s="521">
        <f t="shared" si="49"/>
        <v>215889.11225999999</v>
      </c>
      <c r="H421" s="531">
        <f t="shared" si="49"/>
        <v>138239.9880103308</v>
      </c>
      <c r="I421" s="540">
        <f t="shared" si="48"/>
        <v>2403537.7187037724</v>
      </c>
      <c r="J421" s="226"/>
      <c r="K421" s="234"/>
      <c r="L421" s="972"/>
      <c r="R421" s="125"/>
      <c r="S421" s="125"/>
      <c r="T421" s="125"/>
      <c r="U421" s="125"/>
      <c r="V421" s="125"/>
      <c r="W421" s="125"/>
      <c r="X421" s="125"/>
      <c r="Y421" s="125"/>
      <c r="Z421" s="125"/>
      <c r="AA421" s="125"/>
    </row>
    <row r="422" spans="1:27" s="126" customFormat="1" ht="18" customHeight="1" x14ac:dyDescent="0.25">
      <c r="A422" s="225"/>
      <c r="B422" s="523" t="s">
        <v>441</v>
      </c>
      <c r="C422" s="524">
        <v>9136.2268909775321</v>
      </c>
      <c r="D422" s="524">
        <v>1099.4112614684598</v>
      </c>
      <c r="E422" s="524"/>
      <c r="F422" s="525">
        <v>-147052.71589591299</v>
      </c>
      <c r="G422" s="524">
        <v>-84536.114329795004</v>
      </c>
      <c r="H422" s="532">
        <v>-8533.8826829428181</v>
      </c>
      <c r="I422" s="541">
        <f t="shared" si="48"/>
        <v>-229887.07475620482</v>
      </c>
      <c r="J422" s="226"/>
      <c r="K422" s="234"/>
      <c r="L422" s="972"/>
      <c r="R422" s="125"/>
      <c r="S422" s="125"/>
      <c r="T422" s="125"/>
      <c r="U422" s="125"/>
      <c r="V422" s="125"/>
      <c r="W422" s="125"/>
      <c r="X422" s="125"/>
      <c r="Y422" s="125"/>
      <c r="Z422" s="125"/>
      <c r="AA422" s="125"/>
    </row>
    <row r="423" spans="1:27" s="126" customFormat="1" ht="18" customHeight="1" x14ac:dyDescent="0.25">
      <c r="A423" s="225"/>
      <c r="B423" s="539" t="s">
        <v>416</v>
      </c>
      <c r="C423" s="521">
        <f t="shared" ref="C423:H423" si="50">SUM(C421:C422)</f>
        <v>52245.623489712336</v>
      </c>
      <c r="D423" s="521">
        <f t="shared" si="50"/>
        <v>5481.8409322235657</v>
      </c>
      <c r="E423" s="521"/>
      <c r="F423" s="522">
        <f t="shared" si="50"/>
        <v>1854864.0762680389</v>
      </c>
      <c r="G423" s="521">
        <f t="shared" si="50"/>
        <v>131352.99793020499</v>
      </c>
      <c r="H423" s="531">
        <f t="shared" si="50"/>
        <v>129706.10532738798</v>
      </c>
      <c r="I423" s="540">
        <f t="shared" si="48"/>
        <v>2173650.6439475678</v>
      </c>
      <c r="J423" s="226"/>
      <c r="K423" s="234"/>
      <c r="L423" s="972"/>
      <c r="R423" s="125"/>
      <c r="S423" s="125"/>
      <c r="T423" s="125"/>
      <c r="U423" s="125"/>
      <c r="V423" s="125"/>
      <c r="W423" s="125"/>
      <c r="X423" s="125"/>
      <c r="Y423" s="125"/>
      <c r="Z423" s="125"/>
      <c r="AA423" s="125"/>
    </row>
    <row r="424" spans="1:27" s="126" customFormat="1" ht="18" customHeight="1" x14ac:dyDescent="0.3">
      <c r="A424" s="225"/>
      <c r="B424" s="520"/>
      <c r="C424" s="526"/>
      <c r="D424" s="526"/>
      <c r="E424" s="526"/>
      <c r="F424" s="527"/>
      <c r="G424" s="526"/>
      <c r="H424" s="533"/>
      <c r="I424" s="542"/>
      <c r="J424" s="226"/>
      <c r="K424" s="234"/>
      <c r="L424" s="972"/>
      <c r="R424" s="125"/>
      <c r="S424" s="125"/>
      <c r="T424" s="125"/>
      <c r="U424" s="125"/>
      <c r="V424" s="125"/>
      <c r="W424" s="125"/>
      <c r="X424" s="125"/>
      <c r="Y424" s="125"/>
      <c r="Z424" s="125"/>
      <c r="AA424" s="125"/>
    </row>
    <row r="425" spans="1:27" s="126" customFormat="1" ht="18" customHeight="1" x14ac:dyDescent="0.3">
      <c r="A425" s="225"/>
      <c r="B425" s="511" t="s">
        <v>417</v>
      </c>
      <c r="C425" s="507"/>
      <c r="D425" s="507"/>
      <c r="E425" s="507"/>
      <c r="F425" s="509"/>
      <c r="G425" s="507"/>
      <c r="H425" s="534"/>
      <c r="I425" s="537"/>
      <c r="J425" s="226"/>
      <c r="K425" s="234"/>
      <c r="L425" s="972"/>
      <c r="R425" s="125"/>
      <c r="S425" s="125"/>
      <c r="T425" s="125"/>
      <c r="U425" s="125"/>
      <c r="V425" s="125"/>
      <c r="W425" s="125"/>
      <c r="X425" s="125"/>
      <c r="Y425" s="125"/>
      <c r="Z425" s="125"/>
      <c r="AA425" s="125"/>
    </row>
    <row r="426" spans="1:27" s="126" customFormat="1" ht="18" customHeight="1" x14ac:dyDescent="0.25">
      <c r="A426" s="225"/>
      <c r="B426" s="510" t="s">
        <v>418</v>
      </c>
      <c r="C426" s="515">
        <v>-1838.1675159940401</v>
      </c>
      <c r="D426" s="515">
        <v>-2598.1694250836299</v>
      </c>
      <c r="E426" s="515"/>
      <c r="F426" s="516">
        <v>-1281643.0413345599</v>
      </c>
      <c r="G426" s="515">
        <v>-122749.291237214</v>
      </c>
      <c r="H426" s="535">
        <v>-43923.466140949698</v>
      </c>
      <c r="I426" s="543">
        <f>SUM(C426:H426)</f>
        <v>-1452752.1356538013</v>
      </c>
      <c r="J426" s="226"/>
      <c r="K426" s="234"/>
      <c r="L426" s="972"/>
      <c r="R426" s="125"/>
      <c r="S426" s="125"/>
      <c r="T426" s="125"/>
      <c r="U426" s="125"/>
      <c r="V426" s="125"/>
      <c r="W426" s="125"/>
      <c r="X426" s="125"/>
      <c r="Y426" s="125"/>
      <c r="Z426" s="125"/>
      <c r="AA426" s="125"/>
    </row>
    <row r="427" spans="1:27" s="126" customFormat="1" ht="18" customHeight="1" x14ac:dyDescent="0.25">
      <c r="A427" s="225"/>
      <c r="B427" s="510" t="s">
        <v>419</v>
      </c>
      <c r="C427" s="515">
        <v>13557.2598831506</v>
      </c>
      <c r="D427" s="515">
        <v>747.57618827927001</v>
      </c>
      <c r="E427" s="515"/>
      <c r="F427" s="516">
        <v>-228064.09768538701</v>
      </c>
      <c r="G427" s="515">
        <v>-4827.3663321578397</v>
      </c>
      <c r="H427" s="535">
        <v>-10363.417143098701</v>
      </c>
      <c r="I427" s="543">
        <f>SUM(C427:H427)</f>
        <v>-228950.04508921367</v>
      </c>
      <c r="J427" s="226"/>
      <c r="K427" s="234"/>
      <c r="L427" s="972"/>
      <c r="R427" s="125"/>
      <c r="S427" s="125"/>
      <c r="T427" s="125"/>
      <c r="U427" s="125"/>
      <c r="V427" s="125"/>
      <c r="W427" s="125"/>
      <c r="X427" s="125"/>
      <c r="Y427" s="125"/>
      <c r="Z427" s="125"/>
      <c r="AA427" s="125"/>
    </row>
    <row r="428" spans="1:27" s="126" customFormat="1" ht="18" customHeight="1" x14ac:dyDescent="0.25">
      <c r="A428" s="225"/>
      <c r="B428" s="517" t="s">
        <v>420</v>
      </c>
      <c r="C428" s="549"/>
      <c r="D428" s="549"/>
      <c r="E428" s="549"/>
      <c r="F428" s="550"/>
      <c r="G428" s="549"/>
      <c r="H428" s="551"/>
      <c r="I428" s="552">
        <f>SUM(C428:H428)</f>
        <v>0</v>
      </c>
      <c r="J428" s="226"/>
      <c r="K428" s="234"/>
      <c r="L428" s="972"/>
      <c r="R428" s="125"/>
      <c r="S428" s="125"/>
      <c r="T428" s="125"/>
      <c r="U428" s="125"/>
      <c r="V428" s="125"/>
      <c r="W428" s="125"/>
      <c r="X428" s="125"/>
      <c r="Y428" s="125"/>
      <c r="Z428" s="125"/>
      <c r="AA428" s="125"/>
    </row>
    <row r="429" spans="1:27" s="126" customFormat="1" ht="18" customHeight="1" x14ac:dyDescent="0.25">
      <c r="A429" s="225"/>
      <c r="B429" s="562" t="s">
        <v>421</v>
      </c>
      <c r="C429" s="608">
        <f t="shared" ref="C429:H429" si="51">SUM(C423:C428)</f>
        <v>63964.71585686889</v>
      </c>
      <c r="D429" s="608">
        <f t="shared" si="51"/>
        <v>3631.2476954192057</v>
      </c>
      <c r="E429" s="608"/>
      <c r="F429" s="609">
        <f t="shared" si="51"/>
        <v>345156.93724809203</v>
      </c>
      <c r="G429" s="608">
        <f t="shared" si="51"/>
        <v>3776.3403608331528</v>
      </c>
      <c r="H429" s="610">
        <f t="shared" si="51"/>
        <v>75419.222043339585</v>
      </c>
      <c r="I429" s="611">
        <f>SUM(C429:H429)</f>
        <v>491948.46320455289</v>
      </c>
      <c r="J429" s="226"/>
      <c r="K429" s="234"/>
      <c r="L429" s="972"/>
      <c r="R429" s="125"/>
      <c r="S429" s="125"/>
      <c r="T429" s="125"/>
      <c r="U429" s="125"/>
      <c r="V429" s="125"/>
      <c r="W429" s="125"/>
      <c r="X429" s="125"/>
      <c r="Y429" s="125"/>
      <c r="Z429" s="125"/>
      <c r="AA429" s="125"/>
    </row>
    <row r="430" spans="1:27" s="126" customFormat="1" ht="18" customHeight="1" x14ac:dyDescent="0.3">
      <c r="A430" s="225"/>
      <c r="B430" s="553"/>
      <c r="C430" s="455"/>
      <c r="D430" s="457"/>
      <c r="E430" s="457"/>
      <c r="F430" s="457"/>
      <c r="G430" s="457"/>
      <c r="H430" s="459"/>
      <c r="I430" s="544"/>
      <c r="J430" s="226"/>
      <c r="K430" s="234"/>
      <c r="L430" s="972"/>
      <c r="R430" s="125"/>
      <c r="S430" s="125"/>
      <c r="T430" s="125"/>
      <c r="U430" s="125"/>
      <c r="V430" s="125"/>
      <c r="W430" s="125"/>
      <c r="X430" s="125"/>
      <c r="Y430" s="125"/>
      <c r="Z430" s="125"/>
      <c r="AA430" s="125"/>
    </row>
    <row r="431" spans="1:27" s="126" customFormat="1" ht="18" customHeight="1" x14ac:dyDescent="0.3">
      <c r="A431" s="225"/>
      <c r="B431" s="511" t="s">
        <v>422</v>
      </c>
      <c r="C431" s="454"/>
      <c r="D431" s="453"/>
      <c r="E431" s="453"/>
      <c r="F431" s="453"/>
      <c r="G431" s="453"/>
      <c r="H431" s="460"/>
      <c r="I431" s="545">
        <f>SUM(I432:I436)</f>
        <v>781374.82783409511</v>
      </c>
      <c r="J431" s="226"/>
      <c r="K431" s="234"/>
      <c r="L431" s="972"/>
      <c r="R431" s="125"/>
      <c r="S431" s="125"/>
      <c r="T431" s="125"/>
      <c r="U431" s="125"/>
      <c r="V431" s="125"/>
      <c r="W431" s="125"/>
      <c r="X431" s="125"/>
      <c r="Y431" s="125"/>
      <c r="Z431" s="125"/>
      <c r="AA431" s="125"/>
    </row>
    <row r="432" spans="1:27" s="126" customFormat="1" ht="18" customHeight="1" x14ac:dyDescent="0.3">
      <c r="A432" s="225"/>
      <c r="B432" s="510" t="s">
        <v>423</v>
      </c>
      <c r="C432" s="454"/>
      <c r="D432" s="453"/>
      <c r="E432" s="453"/>
      <c r="F432" s="453"/>
      <c r="G432" s="453"/>
      <c r="H432" s="460"/>
      <c r="I432" s="546">
        <v>284949.57380845165</v>
      </c>
      <c r="J432" s="226"/>
      <c r="K432" s="234"/>
      <c r="L432" s="972"/>
      <c r="R432" s="125"/>
      <c r="S432" s="125"/>
      <c r="T432" s="125"/>
      <c r="U432" s="125"/>
      <c r="V432" s="125"/>
      <c r="W432" s="125"/>
      <c r="X432" s="125"/>
      <c r="Y432" s="125"/>
      <c r="Z432" s="125"/>
      <c r="AA432" s="125"/>
    </row>
    <row r="433" spans="1:27" s="126" customFormat="1" ht="18" customHeight="1" x14ac:dyDescent="0.3">
      <c r="A433" s="225"/>
      <c r="B433" s="510" t="s">
        <v>424</v>
      </c>
      <c r="C433" s="454"/>
      <c r="D433" s="453"/>
      <c r="E433" s="453"/>
      <c r="F433" s="453"/>
      <c r="G433" s="453"/>
      <c r="H433" s="460"/>
      <c r="I433" s="546">
        <v>496425.25402564352</v>
      </c>
      <c r="J433" s="226"/>
      <c r="K433" s="234"/>
      <c r="L433" s="972"/>
      <c r="R433" s="125"/>
      <c r="S433" s="125"/>
      <c r="T433" s="125"/>
      <c r="U433" s="125"/>
      <c r="V433" s="125"/>
      <c r="W433" s="125"/>
      <c r="X433" s="125"/>
      <c r="Y433" s="125"/>
      <c r="Z433" s="125"/>
      <c r="AA433" s="125"/>
    </row>
    <row r="434" spans="1:27" s="126" customFormat="1" ht="18" customHeight="1" x14ac:dyDescent="0.3">
      <c r="A434" s="225"/>
      <c r="B434" s="510" t="s">
        <v>425</v>
      </c>
      <c r="C434" s="454"/>
      <c r="D434" s="453"/>
      <c r="E434" s="453"/>
      <c r="F434" s="453"/>
      <c r="G434" s="453"/>
      <c r="H434" s="460"/>
      <c r="I434" s="547"/>
      <c r="J434" s="226"/>
      <c r="K434" s="234"/>
      <c r="L434" s="972"/>
      <c r="R434" s="125"/>
      <c r="S434" s="125"/>
      <c r="T434" s="125"/>
      <c r="U434" s="125"/>
      <c r="V434" s="125"/>
      <c r="W434" s="125"/>
      <c r="X434" s="125"/>
      <c r="Y434" s="125"/>
      <c r="Z434" s="125"/>
      <c r="AA434" s="125"/>
    </row>
    <row r="435" spans="1:27" s="126" customFormat="1" ht="18" customHeight="1" x14ac:dyDescent="0.3">
      <c r="A435" s="225"/>
      <c r="B435" s="510" t="s">
        <v>426</v>
      </c>
      <c r="C435" s="454"/>
      <c r="D435" s="453"/>
      <c r="E435" s="453"/>
      <c r="F435" s="453"/>
      <c r="G435" s="453"/>
      <c r="H435" s="460"/>
      <c r="I435" s="547"/>
      <c r="J435" s="226"/>
      <c r="K435" s="234"/>
      <c r="L435" s="972"/>
      <c r="R435" s="125"/>
      <c r="S435" s="125"/>
      <c r="T435" s="125"/>
      <c r="U435" s="125"/>
      <c r="V435" s="125"/>
      <c r="W435" s="125"/>
      <c r="X435" s="125"/>
      <c r="Y435" s="125"/>
      <c r="Z435" s="125"/>
      <c r="AA435" s="125"/>
    </row>
    <row r="436" spans="1:27" s="126" customFormat="1" ht="18" customHeight="1" x14ac:dyDescent="0.3">
      <c r="A436" s="225"/>
      <c r="B436" s="510" t="s">
        <v>427</v>
      </c>
      <c r="C436" s="454"/>
      <c r="D436" s="453"/>
      <c r="E436" s="453"/>
      <c r="F436" s="453"/>
      <c r="G436" s="453"/>
      <c r="H436" s="460"/>
      <c r="I436" s="547"/>
      <c r="J436" s="226"/>
      <c r="K436" s="234"/>
      <c r="L436" s="972"/>
      <c r="R436" s="125"/>
      <c r="S436" s="125"/>
      <c r="T436" s="125"/>
      <c r="U436" s="125"/>
      <c r="V436" s="125"/>
      <c r="W436" s="125"/>
      <c r="X436" s="125"/>
      <c r="Y436" s="125"/>
      <c r="Z436" s="125"/>
      <c r="AA436" s="125"/>
    </row>
    <row r="437" spans="1:27" s="126" customFormat="1" ht="18" customHeight="1" x14ac:dyDescent="0.3">
      <c r="A437" s="225"/>
      <c r="B437" s="510"/>
      <c r="C437" s="454"/>
      <c r="D437" s="453"/>
      <c r="E437" s="453"/>
      <c r="F437" s="453"/>
      <c r="G437" s="453"/>
      <c r="H437" s="460"/>
      <c r="I437" s="537"/>
      <c r="J437" s="226"/>
      <c r="K437" s="234"/>
      <c r="L437" s="972"/>
      <c r="R437" s="125"/>
      <c r="S437" s="125"/>
      <c r="T437" s="125"/>
      <c r="U437" s="125"/>
      <c r="V437" s="125"/>
      <c r="W437" s="125"/>
      <c r="X437" s="125"/>
      <c r="Y437" s="125"/>
      <c r="Z437" s="125"/>
      <c r="AA437" s="125"/>
    </row>
    <row r="438" spans="1:27" s="126" customFormat="1" ht="18" customHeight="1" x14ac:dyDescent="0.3">
      <c r="A438" s="225"/>
      <c r="B438" s="511" t="s">
        <v>428</v>
      </c>
      <c r="C438" s="454"/>
      <c r="D438" s="453"/>
      <c r="E438" s="453"/>
      <c r="F438" s="453"/>
      <c r="G438" s="453"/>
      <c r="H438" s="460"/>
      <c r="I438" s="546"/>
      <c r="J438" s="226"/>
      <c r="K438" s="234"/>
      <c r="L438" s="972"/>
      <c r="R438" s="125"/>
      <c r="S438" s="125"/>
      <c r="T438" s="125"/>
      <c r="U438" s="125"/>
      <c r="V438" s="125"/>
      <c r="W438" s="125"/>
      <c r="X438" s="125"/>
      <c r="Y438" s="125"/>
      <c r="Z438" s="125"/>
      <c r="AA438" s="125"/>
    </row>
    <row r="439" spans="1:27" s="126" customFormat="1" ht="34.200000000000003" customHeight="1" x14ac:dyDescent="0.3">
      <c r="A439" s="225"/>
      <c r="B439" s="510" t="s">
        <v>429</v>
      </c>
      <c r="C439" s="454"/>
      <c r="D439" s="453"/>
      <c r="E439" s="453"/>
      <c r="F439" s="453"/>
      <c r="G439" s="453"/>
      <c r="H439" s="460"/>
      <c r="I439" s="546">
        <v>-987223</v>
      </c>
      <c r="J439" s="226"/>
      <c r="K439" s="234"/>
      <c r="L439" s="972"/>
      <c r="R439" s="125"/>
      <c r="S439" s="125"/>
      <c r="T439" s="125"/>
      <c r="U439" s="125"/>
      <c r="V439" s="125"/>
      <c r="W439" s="125"/>
      <c r="X439" s="125"/>
      <c r="Y439" s="125"/>
      <c r="Z439" s="125"/>
      <c r="AA439" s="125"/>
    </row>
    <row r="440" spans="1:27" s="126" customFormat="1" ht="18" customHeight="1" x14ac:dyDescent="0.3">
      <c r="A440" s="225"/>
      <c r="B440" s="510" t="s">
        <v>430</v>
      </c>
      <c r="C440" s="454"/>
      <c r="D440" s="453"/>
      <c r="E440" s="453"/>
      <c r="F440" s="453"/>
      <c r="G440" s="453"/>
      <c r="H440" s="460"/>
      <c r="I440" s="537"/>
      <c r="J440" s="226"/>
      <c r="K440" s="234"/>
      <c r="L440" s="972"/>
      <c r="R440" s="125"/>
      <c r="S440" s="125"/>
      <c r="T440" s="125"/>
      <c r="U440" s="125"/>
      <c r="V440" s="125"/>
      <c r="W440" s="125"/>
      <c r="X440" s="125"/>
      <c r="Y440" s="125"/>
      <c r="Z440" s="125"/>
      <c r="AA440" s="125"/>
    </row>
    <row r="441" spans="1:27" s="126" customFormat="1" ht="18" customHeight="1" x14ac:dyDescent="0.3">
      <c r="A441" s="225"/>
      <c r="B441" s="511" t="s">
        <v>431</v>
      </c>
      <c r="C441" s="454"/>
      <c r="D441" s="453"/>
      <c r="E441" s="453"/>
      <c r="F441" s="453"/>
      <c r="G441" s="453"/>
      <c r="H441" s="460"/>
      <c r="I441" s="545">
        <f>+I429+I431+I439</f>
        <v>286100.29103864799</v>
      </c>
      <c r="J441" s="226"/>
      <c r="K441" s="234"/>
      <c r="L441" s="972"/>
      <c r="R441" s="125"/>
      <c r="S441" s="125"/>
      <c r="T441" s="125"/>
      <c r="U441" s="125"/>
      <c r="V441" s="125"/>
      <c r="W441" s="125"/>
      <c r="X441" s="125"/>
      <c r="Y441" s="125"/>
      <c r="Z441" s="125"/>
      <c r="AA441" s="125"/>
    </row>
    <row r="442" spans="1:27" s="126" customFormat="1" ht="18" customHeight="1" x14ac:dyDescent="0.3">
      <c r="A442" s="225"/>
      <c r="B442" s="510" t="s">
        <v>432</v>
      </c>
      <c r="C442" s="454"/>
      <c r="D442" s="453"/>
      <c r="E442" s="453"/>
      <c r="F442" s="453"/>
      <c r="G442" s="453"/>
      <c r="H442" s="460"/>
      <c r="I442" s="537">
        <v>-3039</v>
      </c>
      <c r="J442" s="226"/>
      <c r="K442" s="234"/>
      <c r="L442" s="972"/>
      <c r="R442" s="125"/>
      <c r="S442" s="125"/>
      <c r="T442" s="125"/>
      <c r="U442" s="125"/>
      <c r="V442" s="125"/>
      <c r="W442" s="125"/>
      <c r="X442" s="125"/>
      <c r="Y442" s="125"/>
      <c r="Z442" s="125"/>
      <c r="AA442" s="125"/>
    </row>
    <row r="443" spans="1:27" s="126" customFormat="1" ht="18" customHeight="1" x14ac:dyDescent="0.3">
      <c r="A443" s="225"/>
      <c r="B443" s="511" t="s">
        <v>433</v>
      </c>
      <c r="C443" s="454"/>
      <c r="D443" s="453"/>
      <c r="E443" s="453"/>
      <c r="F443" s="453"/>
      <c r="G443" s="453"/>
      <c r="H443" s="460"/>
      <c r="I443" s="545">
        <f>I441+I442</f>
        <v>283061.29103864799</v>
      </c>
      <c r="J443" s="226"/>
      <c r="K443" s="234"/>
      <c r="L443" s="972"/>
      <c r="R443" s="125"/>
      <c r="S443" s="125"/>
      <c r="T443" s="125"/>
      <c r="U443" s="125"/>
      <c r="V443" s="125"/>
      <c r="W443" s="125"/>
      <c r="X443" s="125"/>
      <c r="Y443" s="125"/>
      <c r="Z443" s="125"/>
      <c r="AA443" s="125"/>
    </row>
    <row r="444" spans="1:27" s="126" customFormat="1" ht="18" customHeight="1" x14ac:dyDescent="0.3">
      <c r="A444" s="225"/>
      <c r="B444" s="510" t="s">
        <v>434</v>
      </c>
      <c r="C444" s="454"/>
      <c r="D444" s="453"/>
      <c r="E444" s="453"/>
      <c r="F444" s="453"/>
      <c r="G444" s="453"/>
      <c r="H444" s="460"/>
      <c r="I444" s="546">
        <v>-100720</v>
      </c>
      <c r="J444" s="226"/>
      <c r="K444" s="234"/>
      <c r="L444" s="972"/>
      <c r="R444" s="125"/>
      <c r="S444" s="125"/>
      <c r="T444" s="125"/>
      <c r="U444" s="125"/>
      <c r="V444" s="125"/>
      <c r="W444" s="125"/>
      <c r="X444" s="125"/>
      <c r="Y444" s="125"/>
      <c r="Z444" s="125"/>
      <c r="AA444" s="125"/>
    </row>
    <row r="445" spans="1:27" s="126" customFormat="1" ht="18" customHeight="1" thickBot="1" x14ac:dyDescent="0.35">
      <c r="A445" s="225"/>
      <c r="B445" s="512" t="s">
        <v>435</v>
      </c>
      <c r="C445" s="494"/>
      <c r="D445" s="493"/>
      <c r="E445" s="493"/>
      <c r="F445" s="493"/>
      <c r="G445" s="493"/>
      <c r="H445" s="536"/>
      <c r="I445" s="548">
        <f>SUM(I443:I444)</f>
        <v>182341.29103864799</v>
      </c>
      <c r="J445" s="226"/>
      <c r="K445" s="234"/>
      <c r="L445" s="972"/>
      <c r="R445" s="125"/>
      <c r="S445" s="125"/>
      <c r="T445" s="125"/>
      <c r="U445" s="125"/>
      <c r="V445" s="125"/>
      <c r="W445" s="125"/>
      <c r="X445" s="125"/>
      <c r="Y445" s="125"/>
      <c r="Z445" s="125"/>
      <c r="AA445" s="125"/>
    </row>
    <row r="446" spans="1:27" s="126" customFormat="1" ht="14.25" customHeight="1" x14ac:dyDescent="0.3">
      <c r="A446" s="225"/>
      <c r="B446" s="236"/>
      <c r="C446" s="123"/>
      <c r="D446" s="123"/>
      <c r="E446" s="123"/>
      <c r="F446" s="123"/>
      <c r="G446" s="123"/>
      <c r="H446" s="123"/>
      <c r="I446" s="127"/>
      <c r="J446" s="226"/>
      <c r="K446" s="234"/>
      <c r="L446" s="972"/>
      <c r="R446" s="125"/>
      <c r="S446" s="125"/>
      <c r="T446" s="125"/>
      <c r="U446" s="125"/>
      <c r="V446" s="125"/>
      <c r="W446" s="125"/>
      <c r="X446" s="125"/>
      <c r="Y446" s="125"/>
      <c r="Z446" s="125"/>
      <c r="AA446" s="125"/>
    </row>
    <row r="447" spans="1:27" s="126" customFormat="1" ht="14.25" customHeight="1" x14ac:dyDescent="0.3">
      <c r="A447" s="225"/>
      <c r="B447" s="236"/>
      <c r="C447" s="123"/>
      <c r="D447" s="123"/>
      <c r="E447" s="123"/>
      <c r="F447" s="123"/>
      <c r="G447" s="123"/>
      <c r="H447" s="123"/>
      <c r="I447" s="127"/>
      <c r="J447" s="226"/>
      <c r="K447" s="202"/>
      <c r="L447" s="972"/>
      <c r="R447" s="125"/>
      <c r="S447" s="125"/>
      <c r="T447" s="125"/>
      <c r="U447" s="125"/>
      <c r="V447" s="125"/>
      <c r="W447" s="125"/>
      <c r="X447" s="125"/>
      <c r="Y447" s="125"/>
      <c r="Z447" s="125"/>
      <c r="AA447" s="125"/>
    </row>
    <row r="448" spans="1:27" s="126" customFormat="1" ht="14.25" customHeight="1" x14ac:dyDescent="0.3">
      <c r="A448" s="225"/>
      <c r="B448" s="122"/>
      <c r="C448" s="123"/>
      <c r="D448" s="123"/>
      <c r="E448" s="123"/>
      <c r="F448" s="123"/>
      <c r="G448" s="123"/>
      <c r="H448" s="123"/>
      <c r="I448" s="127"/>
      <c r="J448" s="226"/>
      <c r="K448" s="234"/>
      <c r="L448" s="972"/>
      <c r="R448" s="125"/>
      <c r="S448" s="125"/>
      <c r="T448" s="125"/>
      <c r="U448" s="125"/>
      <c r="V448" s="125"/>
      <c r="W448" s="125"/>
      <c r="X448" s="125"/>
      <c r="Y448" s="125"/>
      <c r="Z448" s="125"/>
      <c r="AA448" s="125"/>
    </row>
    <row r="449" spans="1:27" s="126" customFormat="1" ht="14.25" customHeight="1" thickBot="1" x14ac:dyDescent="0.35">
      <c r="A449" s="225"/>
      <c r="B449" s="119"/>
      <c r="C449" s="193"/>
      <c r="D449" s="193"/>
      <c r="E449" s="204"/>
      <c r="F449" s="204"/>
      <c r="G449" s="204"/>
      <c r="H449" s="204"/>
      <c r="I449" s="226"/>
      <c r="J449" s="226"/>
      <c r="K449" s="234"/>
      <c r="L449" s="972"/>
      <c r="R449" s="125"/>
      <c r="S449" s="125"/>
      <c r="T449" s="125"/>
      <c r="U449" s="125"/>
      <c r="V449" s="125"/>
      <c r="W449" s="125"/>
      <c r="X449" s="125"/>
      <c r="Y449" s="125"/>
      <c r="Z449" s="125"/>
      <c r="AA449" s="125"/>
    </row>
    <row r="450" spans="1:27" ht="14.25" customHeight="1" thickBot="1" x14ac:dyDescent="0.35">
      <c r="B450" s="212" t="s">
        <v>396</v>
      </c>
      <c r="C450" s="143"/>
      <c r="D450" s="143"/>
      <c r="E450" s="143"/>
      <c r="F450" s="143"/>
      <c r="G450" s="968" t="s">
        <v>218</v>
      </c>
      <c r="H450" s="968"/>
      <c r="I450" s="968"/>
      <c r="J450" s="150"/>
      <c r="R450" s="125"/>
      <c r="S450" s="125"/>
      <c r="T450" s="125"/>
      <c r="U450" s="125"/>
      <c r="V450" s="125"/>
      <c r="W450" s="125"/>
      <c r="X450" s="125"/>
      <c r="Y450" s="125"/>
      <c r="Z450" s="125"/>
      <c r="AA450" s="125"/>
    </row>
    <row r="451" spans="1:27" s="126" customFormat="1" ht="18.600000000000001" customHeight="1" thickBot="1" x14ac:dyDescent="0.35">
      <c r="A451" s="226"/>
      <c r="B451" s="914" t="s">
        <v>329</v>
      </c>
      <c r="C451" s="939">
        <v>2023</v>
      </c>
      <c r="D451" s="940"/>
      <c r="E451" s="940"/>
      <c r="F451" s="940"/>
      <c r="G451" s="940"/>
      <c r="H451" s="940"/>
      <c r="I451" s="941"/>
      <c r="J451" s="247"/>
      <c r="L451" s="972"/>
      <c r="R451" s="125"/>
      <c r="S451" s="125"/>
      <c r="T451" s="125"/>
      <c r="U451" s="125"/>
      <c r="V451" s="125"/>
      <c r="W451" s="125"/>
      <c r="X451" s="125"/>
      <c r="Y451" s="125"/>
      <c r="Z451" s="125"/>
      <c r="AA451" s="125"/>
    </row>
    <row r="452" spans="1:27" s="126" customFormat="1" ht="18" customHeight="1" thickBot="1" x14ac:dyDescent="0.35">
      <c r="A452" s="202"/>
      <c r="B452" s="915"/>
      <c r="C452" s="889" t="s">
        <v>101</v>
      </c>
      <c r="D452" s="889" t="s">
        <v>102</v>
      </c>
      <c r="E452" s="943" t="s">
        <v>103</v>
      </c>
      <c r="F452" s="944"/>
      <c r="G452" s="846" t="s">
        <v>104</v>
      </c>
      <c r="H452" s="846" t="s">
        <v>105</v>
      </c>
      <c r="I452" s="945" t="s">
        <v>93</v>
      </c>
      <c r="J452" s="226"/>
      <c r="L452" s="972"/>
      <c r="R452" s="125"/>
      <c r="S452" s="125"/>
      <c r="T452" s="125"/>
      <c r="U452" s="125"/>
      <c r="V452" s="125"/>
      <c r="W452" s="125"/>
      <c r="X452" s="125"/>
      <c r="Y452" s="125"/>
      <c r="Z452" s="125"/>
      <c r="AA452" s="125"/>
    </row>
    <row r="453" spans="1:27" s="126" customFormat="1" ht="18.600000000000001" customHeight="1" thickBot="1" x14ac:dyDescent="0.35">
      <c r="A453" s="202"/>
      <c r="B453" s="915"/>
      <c r="C453" s="895"/>
      <c r="D453" s="942"/>
      <c r="E453" s="252" t="s">
        <v>409</v>
      </c>
      <c r="F453" s="251" t="s">
        <v>180</v>
      </c>
      <c r="G453" s="847"/>
      <c r="H453" s="847"/>
      <c r="I453" s="946"/>
      <c r="J453" s="226"/>
      <c r="L453" s="972"/>
      <c r="R453" s="125"/>
      <c r="S453" s="125"/>
      <c r="T453" s="125"/>
      <c r="U453" s="125"/>
      <c r="V453" s="125"/>
      <c r="W453" s="125"/>
      <c r="X453" s="125"/>
      <c r="Y453" s="125"/>
      <c r="Z453" s="125"/>
      <c r="AA453" s="125"/>
    </row>
    <row r="454" spans="1:27" s="126" customFormat="1" ht="18" customHeight="1" x14ac:dyDescent="0.3">
      <c r="A454" s="225"/>
      <c r="B454" s="474" t="s">
        <v>89</v>
      </c>
      <c r="C454" s="558">
        <v>595075.20865000004</v>
      </c>
      <c r="D454" s="558">
        <v>91554.32329</v>
      </c>
      <c r="E454" s="558">
        <v>119003.9820399969</v>
      </c>
      <c r="F454" s="559">
        <v>4216500.1629600264</v>
      </c>
      <c r="G454" s="558">
        <v>223598.40685999999</v>
      </c>
      <c r="H454" s="560">
        <v>546815.96492997697</v>
      </c>
      <c r="I454" s="561">
        <f t="shared" ref="I454:I466" si="52">SUM(C454:H454)</f>
        <v>5792548.0487300009</v>
      </c>
      <c r="J454" s="226"/>
      <c r="L454" s="973"/>
      <c r="M454" s="125"/>
      <c r="R454" s="125"/>
      <c r="S454" s="125"/>
      <c r="T454" s="125"/>
      <c r="U454" s="125"/>
      <c r="V454" s="125"/>
      <c r="W454" s="125"/>
      <c r="X454" s="125"/>
      <c r="Y454" s="125"/>
      <c r="Z454" s="125"/>
      <c r="AA454" s="125"/>
    </row>
    <row r="455" spans="1:27" s="126" customFormat="1" ht="18" customHeight="1" x14ac:dyDescent="0.3">
      <c r="A455" s="225"/>
      <c r="B455" s="510" t="s">
        <v>411</v>
      </c>
      <c r="C455" s="506">
        <v>-14990.310030000001</v>
      </c>
      <c r="D455" s="506">
        <v>-14469.4187</v>
      </c>
      <c r="E455" s="506"/>
      <c r="F455" s="508"/>
      <c r="G455" s="506"/>
      <c r="H455" s="528">
        <v>-365.84800000000001</v>
      </c>
      <c r="I455" s="537">
        <f t="shared" si="52"/>
        <v>-29825.576730000004</v>
      </c>
      <c r="J455" s="226"/>
      <c r="L455" s="973"/>
      <c r="M455" s="125"/>
      <c r="R455" s="125"/>
      <c r="S455" s="125"/>
      <c r="T455" s="125"/>
      <c r="U455" s="125"/>
      <c r="V455" s="125"/>
      <c r="W455" s="125"/>
      <c r="X455" s="125"/>
      <c r="Y455" s="125"/>
      <c r="Z455" s="125"/>
      <c r="AA455" s="125"/>
    </row>
    <row r="456" spans="1:27" s="126" customFormat="1" ht="18" customHeight="1" x14ac:dyDescent="0.25">
      <c r="A456" s="225"/>
      <c r="B456" s="510" t="s">
        <v>412</v>
      </c>
      <c r="C456" s="513">
        <v>-267133.15036999999</v>
      </c>
      <c r="D456" s="513">
        <v>-1067.7384</v>
      </c>
      <c r="E456" s="513">
        <v>-646.99964458167199</v>
      </c>
      <c r="F456" s="514">
        <v>-966705.73004541802</v>
      </c>
      <c r="G456" s="513">
        <v>-1529.6610297289601</v>
      </c>
      <c r="H456" s="529">
        <v>-10963.968730271001</v>
      </c>
      <c r="I456" s="537">
        <f t="shared" si="52"/>
        <v>-1248047.2482199997</v>
      </c>
      <c r="J456" s="226"/>
      <c r="K456" s="241"/>
      <c r="L456" s="973"/>
      <c r="M456" s="125"/>
      <c r="R456" s="125"/>
      <c r="S456" s="125"/>
      <c r="T456" s="125"/>
      <c r="U456" s="125"/>
      <c r="V456" s="125"/>
      <c r="W456" s="125"/>
      <c r="X456" s="125"/>
      <c r="Y456" s="125"/>
      <c r="Z456" s="125"/>
      <c r="AA456" s="125"/>
    </row>
    <row r="457" spans="1:27" s="126" customFormat="1" ht="18" customHeight="1" x14ac:dyDescent="0.25">
      <c r="A457" s="225"/>
      <c r="B457" s="517" t="s">
        <v>413</v>
      </c>
      <c r="C457" s="518">
        <v>-221668.84367</v>
      </c>
      <c r="D457" s="518">
        <v>-58043.914570000001</v>
      </c>
      <c r="E457" s="518">
        <v>-8551.0507255908396</v>
      </c>
      <c r="F457" s="519">
        <v>-45601.2907244089</v>
      </c>
      <c r="G457" s="518">
        <v>-1577.6199824357</v>
      </c>
      <c r="H457" s="530">
        <v>-447911.41410756501</v>
      </c>
      <c r="I457" s="538">
        <f t="shared" si="52"/>
        <v>-783354.1337800005</v>
      </c>
      <c r="J457" s="226"/>
      <c r="K457" s="234"/>
      <c r="L457" s="973"/>
      <c r="M457" s="125"/>
      <c r="R457" s="125"/>
      <c r="S457" s="125"/>
      <c r="T457" s="125"/>
      <c r="U457" s="125"/>
      <c r="V457" s="125"/>
      <c r="W457" s="125"/>
      <c r="X457" s="125"/>
      <c r="Y457" s="125"/>
      <c r="Z457" s="125"/>
      <c r="AA457" s="125"/>
    </row>
    <row r="458" spans="1:27" s="126" customFormat="1" ht="18" customHeight="1" x14ac:dyDescent="0.25">
      <c r="A458" s="225"/>
      <c r="B458" s="539" t="s">
        <v>443</v>
      </c>
      <c r="C458" s="521">
        <f t="shared" ref="C458:H458" si="53">SUM(C454:C457)</f>
        <v>91282.904580000002</v>
      </c>
      <c r="D458" s="521">
        <f t="shared" si="53"/>
        <v>17973.251620000003</v>
      </c>
      <c r="E458" s="521">
        <f t="shared" si="53"/>
        <v>109805.93166982439</v>
      </c>
      <c r="F458" s="522">
        <f t="shared" si="53"/>
        <v>3204193.1421901993</v>
      </c>
      <c r="G458" s="521">
        <f t="shared" si="53"/>
        <v>220491.12584783533</v>
      </c>
      <c r="H458" s="531">
        <f t="shared" si="53"/>
        <v>87574.734092140978</v>
      </c>
      <c r="I458" s="540">
        <f t="shared" si="52"/>
        <v>3731321.0900000003</v>
      </c>
      <c r="J458" s="226"/>
      <c r="K458" s="234"/>
      <c r="L458" s="973"/>
      <c r="M458" s="125"/>
      <c r="R458" s="125"/>
      <c r="S458" s="125"/>
      <c r="T458" s="125"/>
      <c r="U458" s="125"/>
      <c r="V458" s="125"/>
      <c r="W458" s="125"/>
      <c r="X458" s="125"/>
      <c r="Y458" s="125"/>
      <c r="Z458" s="125"/>
      <c r="AA458" s="125"/>
    </row>
    <row r="459" spans="1:27" s="126" customFormat="1" ht="18" customHeight="1" x14ac:dyDescent="0.25">
      <c r="A459" s="225"/>
      <c r="B459" s="523" t="s">
        <v>441</v>
      </c>
      <c r="C459" s="524">
        <v>-6742.0864899999415</v>
      </c>
      <c r="D459" s="524">
        <v>-4353.4918399999988</v>
      </c>
      <c r="E459" s="524">
        <v>11944.883432072304</v>
      </c>
      <c r="F459" s="525">
        <v>478352.03121792676</v>
      </c>
      <c r="G459" s="524">
        <v>-117760.74720925473</v>
      </c>
      <c r="H459" s="532">
        <v>77437.651859254765</v>
      </c>
      <c r="I459" s="541">
        <f t="shared" si="52"/>
        <v>438878.24096999917</v>
      </c>
      <c r="J459" s="226"/>
      <c r="K459" s="234"/>
      <c r="L459" s="973"/>
      <c r="M459" s="125"/>
      <c r="R459" s="125"/>
      <c r="S459" s="125"/>
      <c r="T459" s="125"/>
      <c r="U459" s="125"/>
      <c r="V459" s="125"/>
      <c r="W459" s="125"/>
      <c r="X459" s="125"/>
      <c r="Y459" s="125"/>
      <c r="Z459" s="125"/>
      <c r="AA459" s="125"/>
    </row>
    <row r="460" spans="1:27" s="126" customFormat="1" ht="18" customHeight="1" x14ac:dyDescent="0.25">
      <c r="A460" s="225"/>
      <c r="B460" s="539" t="s">
        <v>416</v>
      </c>
      <c r="C460" s="521">
        <f t="shared" ref="C460:H460" si="54">SUM(C458:C459)</f>
        <v>84540.818090000059</v>
      </c>
      <c r="D460" s="521">
        <f t="shared" si="54"/>
        <v>13619.759780000004</v>
      </c>
      <c r="E460" s="521">
        <f t="shared" si="54"/>
        <v>121750.8151018967</v>
      </c>
      <c r="F460" s="522">
        <f t="shared" si="54"/>
        <v>3682545.173408126</v>
      </c>
      <c r="G460" s="521">
        <f t="shared" si="54"/>
        <v>102730.3786385806</v>
      </c>
      <c r="H460" s="531">
        <f t="shared" si="54"/>
        <v>165012.38595139573</v>
      </c>
      <c r="I460" s="540">
        <f t="shared" si="52"/>
        <v>4170199.3309699986</v>
      </c>
      <c r="J460" s="226"/>
      <c r="K460" s="234"/>
      <c r="L460" s="973"/>
      <c r="M460" s="125"/>
      <c r="R460" s="125"/>
      <c r="S460" s="125"/>
      <c r="T460" s="125"/>
      <c r="U460" s="125"/>
      <c r="V460" s="125"/>
      <c r="W460" s="125"/>
      <c r="X460" s="125"/>
      <c r="Y460" s="125"/>
      <c r="Z460" s="125"/>
      <c r="AA460" s="125"/>
    </row>
    <row r="461" spans="1:27" s="126" customFormat="1" ht="18" customHeight="1" x14ac:dyDescent="0.3">
      <c r="A461" s="225"/>
      <c r="B461" s="520"/>
      <c r="C461" s="526"/>
      <c r="D461" s="526"/>
      <c r="E461" s="526"/>
      <c r="F461" s="527"/>
      <c r="G461" s="526"/>
      <c r="H461" s="533"/>
      <c r="I461" s="542">
        <f t="shared" si="52"/>
        <v>0</v>
      </c>
      <c r="J461" s="226"/>
      <c r="K461" s="234"/>
      <c r="L461" s="972"/>
      <c r="R461" s="125"/>
      <c r="S461" s="125"/>
      <c r="T461" s="125"/>
      <c r="U461" s="125"/>
      <c r="V461" s="125"/>
      <c r="W461" s="125"/>
      <c r="X461" s="125"/>
      <c r="Y461" s="125"/>
      <c r="Z461" s="125"/>
      <c r="AA461" s="125"/>
    </row>
    <row r="462" spans="1:27" s="126" customFormat="1" ht="18" customHeight="1" x14ac:dyDescent="0.3">
      <c r="A462" s="225"/>
      <c r="B462" s="511" t="s">
        <v>417</v>
      </c>
      <c r="C462" s="507"/>
      <c r="D462" s="507"/>
      <c r="E462" s="507"/>
      <c r="F462" s="509"/>
      <c r="G462" s="507"/>
      <c r="H462" s="534"/>
      <c r="I462" s="537">
        <f t="shared" si="52"/>
        <v>0</v>
      </c>
      <c r="J462" s="226"/>
      <c r="K462" s="234"/>
      <c r="L462" s="973"/>
      <c r="M462" s="125"/>
      <c r="R462" s="125"/>
      <c r="S462" s="125"/>
      <c r="T462" s="125"/>
      <c r="U462" s="125"/>
      <c r="V462" s="125"/>
      <c r="W462" s="125"/>
      <c r="X462" s="125"/>
      <c r="Y462" s="125"/>
      <c r="Z462" s="125"/>
      <c r="AA462" s="125"/>
    </row>
    <row r="463" spans="1:27" s="126" customFormat="1" ht="18" customHeight="1" x14ac:dyDescent="0.25">
      <c r="A463" s="225"/>
      <c r="B463" s="510" t="s">
        <v>418</v>
      </c>
      <c r="C463" s="515">
        <v>-13077.422970000001</v>
      </c>
      <c r="D463" s="515">
        <v>-4153.5680300000022</v>
      </c>
      <c r="E463" s="515">
        <v>16975.210918274897</v>
      </c>
      <c r="F463" s="516">
        <v>-2908520.2659182749</v>
      </c>
      <c r="G463" s="515">
        <v>-69769.601635922998</v>
      </c>
      <c r="H463" s="535">
        <v>-147159.42736407701</v>
      </c>
      <c r="I463" s="543">
        <f t="shared" si="52"/>
        <v>-3125705.0750000002</v>
      </c>
      <c r="J463" s="226"/>
      <c r="K463" s="234"/>
      <c r="L463" s="973"/>
      <c r="M463" s="125"/>
      <c r="R463" s="125"/>
      <c r="S463" s="125"/>
      <c r="T463" s="125"/>
      <c r="U463" s="125"/>
      <c r="V463" s="125"/>
      <c r="W463" s="125"/>
      <c r="X463" s="125"/>
      <c r="Y463" s="125"/>
      <c r="Z463" s="125"/>
      <c r="AA463" s="125"/>
    </row>
    <row r="464" spans="1:27" s="126" customFormat="1" ht="18" customHeight="1" x14ac:dyDescent="0.25">
      <c r="A464" s="225"/>
      <c r="B464" s="510" t="s">
        <v>419</v>
      </c>
      <c r="C464" s="515">
        <v>44589.870089999997</v>
      </c>
      <c r="D464" s="515">
        <v>2267.8296</v>
      </c>
      <c r="E464" s="515">
        <v>-12371.8047753644</v>
      </c>
      <c r="F464" s="516">
        <v>-302743.94386463601</v>
      </c>
      <c r="G464" s="515">
        <v>36.015795482163803</v>
      </c>
      <c r="H464" s="535">
        <v>9047.6051545178398</v>
      </c>
      <c r="I464" s="543">
        <f t="shared" si="52"/>
        <v>-259174.42800000045</v>
      </c>
      <c r="J464" s="226"/>
      <c r="K464" s="234"/>
      <c r="L464" s="973"/>
      <c r="M464" s="125"/>
      <c r="R464" s="125"/>
      <c r="S464" s="125"/>
      <c r="T464" s="125"/>
      <c r="U464" s="125"/>
      <c r="V464" s="125"/>
      <c r="W464" s="125"/>
      <c r="X464" s="125"/>
      <c r="Y464" s="125"/>
      <c r="Z464" s="125"/>
      <c r="AA464" s="125"/>
    </row>
    <row r="465" spans="1:27" s="126" customFormat="1" ht="18" customHeight="1" x14ac:dyDescent="0.25">
      <c r="A465" s="225"/>
      <c r="B465" s="517" t="s">
        <v>420</v>
      </c>
      <c r="C465" s="549"/>
      <c r="D465" s="549"/>
      <c r="E465" s="549"/>
      <c r="F465" s="550"/>
      <c r="G465" s="549"/>
      <c r="H465" s="551"/>
      <c r="I465" s="552">
        <f t="shared" si="52"/>
        <v>0</v>
      </c>
      <c r="J465" s="226"/>
      <c r="K465" s="234"/>
      <c r="L465" s="973"/>
      <c r="M465" s="125"/>
      <c r="R465" s="125"/>
      <c r="S465" s="125"/>
      <c r="T465" s="125"/>
      <c r="U465" s="125"/>
      <c r="V465" s="125"/>
      <c r="W465" s="125"/>
      <c r="X465" s="125"/>
      <c r="Y465" s="125"/>
      <c r="Z465" s="125"/>
      <c r="AA465" s="125"/>
    </row>
    <row r="466" spans="1:27" s="126" customFormat="1" ht="18" customHeight="1" x14ac:dyDescent="0.25">
      <c r="A466" s="225"/>
      <c r="B466" s="562" t="s">
        <v>421</v>
      </c>
      <c r="C466" s="554">
        <f t="shared" ref="C466:H466" si="55">SUM(C460:C465)</f>
        <v>116053.26521000006</v>
      </c>
      <c r="D466" s="554">
        <f t="shared" si="55"/>
        <v>11734.021350000003</v>
      </c>
      <c r="E466" s="554">
        <f t="shared" si="55"/>
        <v>126354.22124480718</v>
      </c>
      <c r="F466" s="555">
        <f t="shared" si="55"/>
        <v>471280.96362521511</v>
      </c>
      <c r="G466" s="554">
        <f t="shared" si="55"/>
        <v>32996.792798139766</v>
      </c>
      <c r="H466" s="556">
        <f t="shared" si="55"/>
        <v>26900.563741836559</v>
      </c>
      <c r="I466" s="563">
        <f t="shared" si="52"/>
        <v>785319.8279699987</v>
      </c>
      <c r="J466" s="226"/>
      <c r="K466" s="242"/>
      <c r="L466" s="973"/>
      <c r="M466" s="125"/>
      <c r="R466" s="125"/>
      <c r="S466" s="125"/>
      <c r="T466" s="125"/>
      <c r="U466" s="125"/>
      <c r="V466" s="125"/>
      <c r="W466" s="125"/>
      <c r="X466" s="125"/>
      <c r="Y466" s="125"/>
      <c r="Z466" s="125"/>
      <c r="AA466" s="125"/>
    </row>
    <row r="467" spans="1:27" s="126" customFormat="1" ht="18" customHeight="1" x14ac:dyDescent="0.3">
      <c r="A467" s="225"/>
      <c r="B467" s="553"/>
      <c r="C467" s="455"/>
      <c r="D467" s="457"/>
      <c r="E467" s="457"/>
      <c r="F467" s="457"/>
      <c r="G467" s="457"/>
      <c r="H467" s="459"/>
      <c r="I467" s="544"/>
      <c r="J467" s="226"/>
      <c r="K467" s="234"/>
      <c r="L467" s="972"/>
      <c r="R467" s="125"/>
      <c r="S467" s="125"/>
      <c r="T467" s="125"/>
      <c r="U467" s="125"/>
      <c r="V467" s="125"/>
      <c r="W467" s="125"/>
      <c r="X467" s="125"/>
      <c r="Y467" s="125"/>
      <c r="Z467" s="125"/>
      <c r="AA467" s="125"/>
    </row>
    <row r="468" spans="1:27" s="126" customFormat="1" ht="18" customHeight="1" x14ac:dyDescent="0.3">
      <c r="A468" s="225"/>
      <c r="B468" s="511" t="s">
        <v>422</v>
      </c>
      <c r="C468" s="454"/>
      <c r="D468" s="453"/>
      <c r="E468" s="453"/>
      <c r="F468" s="453"/>
      <c r="G468" s="453"/>
      <c r="H468" s="460"/>
      <c r="I468" s="545">
        <f>SUM(I469:I473)</f>
        <v>1546532.0772999998</v>
      </c>
      <c r="J468" s="226"/>
      <c r="K468" s="234"/>
      <c r="L468" s="972"/>
      <c r="R468" s="125"/>
      <c r="S468" s="125"/>
      <c r="T468" s="125"/>
      <c r="U468" s="125"/>
      <c r="V468" s="125"/>
      <c r="W468" s="125"/>
      <c r="X468" s="125"/>
      <c r="Y468" s="125"/>
      <c r="Z468" s="125"/>
      <c r="AA468" s="125"/>
    </row>
    <row r="469" spans="1:27" s="126" customFormat="1" ht="18" customHeight="1" x14ac:dyDescent="0.3">
      <c r="A469" s="225"/>
      <c r="B469" s="510" t="s">
        <v>423</v>
      </c>
      <c r="C469" s="454"/>
      <c r="D469" s="453"/>
      <c r="E469" s="453"/>
      <c r="F469" s="453"/>
      <c r="G469" s="453"/>
      <c r="H469" s="460"/>
      <c r="I469" s="546">
        <v>86895.967300000004</v>
      </c>
      <c r="J469" s="226"/>
      <c r="K469" s="234"/>
      <c r="L469" s="972"/>
      <c r="R469" s="125"/>
      <c r="S469" s="125"/>
      <c r="T469" s="125"/>
      <c r="U469" s="125"/>
      <c r="V469" s="125"/>
      <c r="W469" s="125"/>
      <c r="X469" s="125"/>
      <c r="Y469" s="125"/>
      <c r="Z469" s="125"/>
      <c r="AA469" s="125"/>
    </row>
    <row r="470" spans="1:27" s="126" customFormat="1" ht="18" customHeight="1" x14ac:dyDescent="0.3">
      <c r="A470" s="225"/>
      <c r="B470" s="510" t="s">
        <v>424</v>
      </c>
      <c r="C470" s="454"/>
      <c r="D470" s="453"/>
      <c r="E470" s="453"/>
      <c r="F470" s="453"/>
      <c r="G470" s="453"/>
      <c r="H470" s="460"/>
      <c r="I470" s="546">
        <v>1458336.41</v>
      </c>
      <c r="J470" s="226"/>
      <c r="K470" s="234"/>
      <c r="L470" s="972"/>
      <c r="R470" s="125"/>
      <c r="S470" s="125"/>
      <c r="T470" s="125"/>
      <c r="U470" s="125"/>
      <c r="V470" s="125"/>
      <c r="W470" s="125"/>
      <c r="X470" s="125"/>
      <c r="Y470" s="125"/>
      <c r="Z470" s="125"/>
      <c r="AA470" s="125"/>
    </row>
    <row r="471" spans="1:27" s="126" customFormat="1" ht="18" customHeight="1" x14ac:dyDescent="0.3">
      <c r="A471" s="225"/>
      <c r="B471" s="510" t="s">
        <v>425</v>
      </c>
      <c r="C471" s="454"/>
      <c r="D471" s="453"/>
      <c r="E471" s="453"/>
      <c r="F471" s="453"/>
      <c r="G471" s="453"/>
      <c r="H471" s="460"/>
      <c r="I471" s="547"/>
      <c r="J471" s="226"/>
      <c r="K471" s="234"/>
      <c r="L471" s="972"/>
      <c r="R471" s="125"/>
      <c r="S471" s="125"/>
      <c r="T471" s="125"/>
      <c r="U471" s="125"/>
      <c r="V471" s="125"/>
      <c r="W471" s="125"/>
      <c r="X471" s="125"/>
      <c r="Y471" s="125"/>
      <c r="Z471" s="125"/>
      <c r="AA471" s="125"/>
    </row>
    <row r="472" spans="1:27" s="126" customFormat="1" ht="18" customHeight="1" x14ac:dyDescent="0.3">
      <c r="A472" s="225"/>
      <c r="B472" s="510" t="s">
        <v>426</v>
      </c>
      <c r="C472" s="454"/>
      <c r="D472" s="453"/>
      <c r="E472" s="453"/>
      <c r="F472" s="453"/>
      <c r="G472" s="453"/>
      <c r="H472" s="460"/>
      <c r="I472" s="547"/>
      <c r="J472" s="226"/>
      <c r="K472" s="234"/>
      <c r="L472" s="972"/>
      <c r="R472" s="125"/>
      <c r="S472" s="125"/>
      <c r="T472" s="125"/>
      <c r="U472" s="125"/>
      <c r="V472" s="125"/>
      <c r="W472" s="125"/>
      <c r="X472" s="125"/>
      <c r="Y472" s="125"/>
      <c r="Z472" s="125"/>
      <c r="AA472" s="125"/>
    </row>
    <row r="473" spans="1:27" s="126" customFormat="1" ht="18" customHeight="1" x14ac:dyDescent="0.3">
      <c r="A473" s="225"/>
      <c r="B473" s="510" t="s">
        <v>427</v>
      </c>
      <c r="C473" s="454"/>
      <c r="D473" s="453"/>
      <c r="E473" s="453"/>
      <c r="F473" s="453"/>
      <c r="G473" s="453"/>
      <c r="H473" s="460"/>
      <c r="I473" s="547">
        <v>1299.7</v>
      </c>
      <c r="J473" s="226"/>
      <c r="K473" s="234"/>
      <c r="L473" s="972"/>
      <c r="R473" s="125"/>
      <c r="S473" s="125"/>
      <c r="T473" s="125"/>
      <c r="U473" s="125"/>
      <c r="V473" s="125"/>
      <c r="W473" s="125"/>
      <c r="X473" s="125"/>
      <c r="Y473" s="125"/>
      <c r="Z473" s="125"/>
      <c r="AA473" s="125"/>
    </row>
    <row r="474" spans="1:27" s="126" customFormat="1" ht="18" customHeight="1" x14ac:dyDescent="0.3">
      <c r="A474" s="225"/>
      <c r="B474" s="510"/>
      <c r="C474" s="454"/>
      <c r="D474" s="453"/>
      <c r="E474" s="453"/>
      <c r="F474" s="453"/>
      <c r="G474" s="453"/>
      <c r="H474" s="460"/>
      <c r="I474" s="537"/>
      <c r="J474" s="226"/>
      <c r="K474" s="234"/>
      <c r="L474" s="972"/>
      <c r="R474" s="125"/>
      <c r="S474" s="125"/>
      <c r="T474" s="125"/>
      <c r="U474" s="125"/>
      <c r="V474" s="125"/>
      <c r="W474" s="125"/>
      <c r="X474" s="125"/>
      <c r="Y474" s="125"/>
      <c r="Z474" s="125"/>
      <c r="AA474" s="125"/>
    </row>
    <row r="475" spans="1:27" s="126" customFormat="1" ht="18" customHeight="1" x14ac:dyDescent="0.3">
      <c r="A475" s="225"/>
      <c r="B475" s="511" t="s">
        <v>428</v>
      </c>
      <c r="C475" s="454"/>
      <c r="D475" s="453"/>
      <c r="E475" s="453"/>
      <c r="F475" s="453"/>
      <c r="G475" s="453"/>
      <c r="H475" s="460"/>
      <c r="I475" s="546"/>
      <c r="J475" s="226"/>
      <c r="K475" s="234"/>
      <c r="L475" s="972"/>
      <c r="R475" s="125"/>
      <c r="S475" s="125"/>
      <c r="T475" s="125"/>
      <c r="U475" s="125"/>
      <c r="V475" s="125"/>
      <c r="W475" s="125"/>
      <c r="X475" s="125"/>
      <c r="Y475" s="125"/>
      <c r="Z475" s="125"/>
      <c r="AA475" s="125"/>
    </row>
    <row r="476" spans="1:27" s="126" customFormat="1" ht="28.95" customHeight="1" x14ac:dyDescent="0.3">
      <c r="A476" s="225"/>
      <c r="B476" s="510" t="s">
        <v>429</v>
      </c>
      <c r="C476" s="454"/>
      <c r="D476" s="453"/>
      <c r="E476" s="453"/>
      <c r="F476" s="453"/>
      <c r="G476" s="453"/>
      <c r="H476" s="460"/>
      <c r="I476" s="546">
        <v>-1474023</v>
      </c>
      <c r="J476" s="226"/>
      <c r="K476" s="234"/>
      <c r="L476" s="972"/>
      <c r="R476" s="125"/>
      <c r="S476" s="125"/>
      <c r="T476" s="125"/>
      <c r="U476" s="125"/>
      <c r="V476" s="125"/>
      <c r="W476" s="125"/>
      <c r="X476" s="125"/>
      <c r="Y476" s="125"/>
      <c r="Z476" s="125"/>
      <c r="AA476" s="125"/>
    </row>
    <row r="477" spans="1:27" s="126" customFormat="1" ht="18" customHeight="1" x14ac:dyDescent="0.3">
      <c r="A477" s="225"/>
      <c r="B477" s="510" t="s">
        <v>430</v>
      </c>
      <c r="C477" s="454"/>
      <c r="D477" s="453"/>
      <c r="E477" s="453"/>
      <c r="F477" s="453"/>
      <c r="G477" s="453"/>
      <c r="H477" s="460"/>
      <c r="I477" s="537">
        <v>0</v>
      </c>
      <c r="J477" s="226"/>
      <c r="K477" s="234"/>
      <c r="L477" s="972"/>
      <c r="R477" s="125"/>
      <c r="S477" s="125"/>
      <c r="T477" s="125"/>
      <c r="U477" s="125"/>
      <c r="V477" s="125"/>
      <c r="W477" s="125"/>
      <c r="X477" s="125"/>
      <c r="Y477" s="125"/>
      <c r="Z477" s="125"/>
      <c r="AA477" s="125"/>
    </row>
    <row r="478" spans="1:27" s="126" customFormat="1" ht="18" customHeight="1" x14ac:dyDescent="0.3">
      <c r="A478" s="225"/>
      <c r="B478" s="511" t="s">
        <v>431</v>
      </c>
      <c r="C478" s="454"/>
      <c r="D478" s="453"/>
      <c r="E478" s="453"/>
      <c r="F478" s="453"/>
      <c r="G478" s="453"/>
      <c r="H478" s="460"/>
      <c r="I478" s="545">
        <f>I466+I468+I476</f>
        <v>857828.90526999859</v>
      </c>
      <c r="J478" s="226"/>
      <c r="K478" s="234"/>
      <c r="L478" s="972"/>
      <c r="R478" s="125"/>
      <c r="S478" s="125"/>
      <c r="T478" s="125"/>
      <c r="U478" s="125"/>
      <c r="V478" s="125"/>
      <c r="W478" s="125"/>
      <c r="X478" s="125"/>
      <c r="Y478" s="125"/>
      <c r="Z478" s="125"/>
      <c r="AA478" s="125"/>
    </row>
    <row r="479" spans="1:27" s="126" customFormat="1" ht="18" customHeight="1" x14ac:dyDescent="0.3">
      <c r="A479" s="225"/>
      <c r="B479" s="510" t="s">
        <v>432</v>
      </c>
      <c r="C479" s="454"/>
      <c r="D479" s="453"/>
      <c r="E479" s="453"/>
      <c r="F479" s="453"/>
      <c r="G479" s="453"/>
      <c r="H479" s="460"/>
      <c r="I479" s="537">
        <v>-73353</v>
      </c>
      <c r="J479" s="226"/>
      <c r="K479" s="234"/>
      <c r="L479" s="972"/>
      <c r="R479" s="125"/>
      <c r="S479" s="125"/>
      <c r="T479" s="125"/>
      <c r="U479" s="125"/>
      <c r="V479" s="125"/>
      <c r="W479" s="125"/>
      <c r="X479" s="125"/>
      <c r="Y479" s="125"/>
      <c r="Z479" s="125"/>
      <c r="AA479" s="125"/>
    </row>
    <row r="480" spans="1:27" s="126" customFormat="1" ht="18" customHeight="1" x14ac:dyDescent="0.3">
      <c r="A480" s="225"/>
      <c r="B480" s="511" t="s">
        <v>433</v>
      </c>
      <c r="C480" s="454"/>
      <c r="D480" s="453"/>
      <c r="E480" s="453"/>
      <c r="F480" s="453"/>
      <c r="G480" s="453"/>
      <c r="H480" s="460"/>
      <c r="I480" s="545">
        <f>I478+I479</f>
        <v>784475.90526999859</v>
      </c>
      <c r="J480" s="226"/>
      <c r="K480" s="234"/>
      <c r="L480" s="972"/>
      <c r="R480" s="125"/>
      <c r="S480" s="125"/>
      <c r="T480" s="125"/>
      <c r="U480" s="125"/>
      <c r="V480" s="125"/>
      <c r="W480" s="125"/>
      <c r="X480" s="125"/>
      <c r="Y480" s="125"/>
      <c r="Z480" s="125"/>
      <c r="AA480" s="125"/>
    </row>
    <row r="481" spans="1:27" s="126" customFormat="1" ht="18" customHeight="1" x14ac:dyDescent="0.3">
      <c r="A481" s="225"/>
      <c r="B481" s="510" t="s">
        <v>434</v>
      </c>
      <c r="C481" s="454"/>
      <c r="D481" s="453"/>
      <c r="E481" s="453"/>
      <c r="F481" s="453"/>
      <c r="G481" s="453"/>
      <c r="H481" s="460"/>
      <c r="I481" s="546">
        <v>-262897.96963999997</v>
      </c>
      <c r="J481" s="226"/>
      <c r="K481" s="234"/>
      <c r="L481" s="972"/>
      <c r="R481" s="125"/>
      <c r="S481" s="125"/>
      <c r="T481" s="125"/>
      <c r="U481" s="125"/>
      <c r="V481" s="125"/>
      <c r="W481" s="125"/>
      <c r="X481" s="125"/>
      <c r="Y481" s="125"/>
      <c r="Z481" s="125"/>
      <c r="AA481" s="125"/>
    </row>
    <row r="482" spans="1:27" s="126" customFormat="1" ht="18" customHeight="1" thickBot="1" x14ac:dyDescent="0.35">
      <c r="A482" s="225"/>
      <c r="B482" s="512" t="s">
        <v>435</v>
      </c>
      <c r="C482" s="494"/>
      <c r="D482" s="493"/>
      <c r="E482" s="493"/>
      <c r="F482" s="493"/>
      <c r="G482" s="493"/>
      <c r="H482" s="536"/>
      <c r="I482" s="548">
        <f>I480+I481</f>
        <v>521577.93562999862</v>
      </c>
      <c r="J482" s="226"/>
      <c r="K482" s="234"/>
      <c r="L482" s="972"/>
      <c r="R482" s="125"/>
      <c r="S482" s="125"/>
      <c r="T482" s="125"/>
      <c r="U482" s="125"/>
      <c r="V482" s="125"/>
      <c r="W482" s="125"/>
      <c r="X482" s="125"/>
      <c r="Y482" s="125"/>
      <c r="Z482" s="125"/>
      <c r="AA482" s="125"/>
    </row>
    <row r="483" spans="1:27" s="126" customFormat="1" ht="14.25" customHeight="1" x14ac:dyDescent="0.3">
      <c r="A483" s="225"/>
      <c r="B483" s="209"/>
      <c r="C483" s="204"/>
      <c r="D483" s="204"/>
      <c r="E483" s="204"/>
      <c r="F483" s="204"/>
      <c r="G483" s="204"/>
      <c r="H483" s="204"/>
      <c r="I483" s="226"/>
      <c r="J483" s="226"/>
      <c r="K483" s="234"/>
      <c r="L483" s="972"/>
      <c r="R483" s="125"/>
      <c r="S483" s="125"/>
      <c r="T483" s="125"/>
      <c r="U483" s="125"/>
      <c r="V483" s="125"/>
      <c r="W483" s="125"/>
      <c r="X483" s="125"/>
      <c r="Y483" s="125"/>
      <c r="Z483" s="125"/>
      <c r="AA483" s="125"/>
    </row>
    <row r="484" spans="1:27" s="126" customFormat="1" ht="14.25" customHeight="1" x14ac:dyDescent="0.3">
      <c r="A484" s="225"/>
      <c r="B484" s="209"/>
      <c r="C484" s="204"/>
      <c r="D484" s="204"/>
      <c r="E484" s="204"/>
      <c r="F484" s="204"/>
      <c r="G484" s="204"/>
      <c r="H484" s="204"/>
      <c r="I484" s="226"/>
      <c r="J484" s="226"/>
      <c r="K484" s="234"/>
      <c r="L484" s="972"/>
      <c r="R484" s="125"/>
      <c r="S484" s="125"/>
      <c r="T484" s="125"/>
      <c r="U484" s="125"/>
      <c r="V484" s="125"/>
      <c r="W484" s="125"/>
      <c r="X484" s="125"/>
      <c r="Y484" s="125"/>
      <c r="Z484" s="125"/>
      <c r="AA484" s="125"/>
    </row>
    <row r="485" spans="1:27" s="126" customFormat="1" ht="14.25" customHeight="1" x14ac:dyDescent="0.3">
      <c r="A485" s="225"/>
      <c r="B485" s="122"/>
      <c r="C485" s="127"/>
      <c r="D485" s="127"/>
      <c r="E485" s="204"/>
      <c r="F485" s="204"/>
      <c r="G485" s="204"/>
      <c r="H485" s="204"/>
      <c r="I485" s="226"/>
      <c r="J485" s="226"/>
      <c r="K485" s="234"/>
      <c r="L485" s="972"/>
      <c r="R485" s="125"/>
      <c r="S485" s="125"/>
      <c r="T485" s="125"/>
      <c r="U485" s="125"/>
      <c r="V485" s="125"/>
      <c r="W485" s="125"/>
      <c r="X485" s="125"/>
      <c r="Y485" s="125"/>
      <c r="Z485" s="125"/>
      <c r="AA485" s="125"/>
    </row>
    <row r="486" spans="1:27" s="126" customFormat="1" ht="14.25" customHeight="1" thickBot="1" x14ac:dyDescent="0.35">
      <c r="A486" s="225"/>
      <c r="B486" s="119"/>
      <c r="C486" s="193"/>
      <c r="D486" s="193"/>
      <c r="E486" s="204"/>
      <c r="F486" s="204"/>
      <c r="G486" s="204"/>
      <c r="H486" s="204"/>
      <c r="I486" s="226"/>
      <c r="J486" s="226"/>
      <c r="K486" s="234"/>
      <c r="L486" s="972"/>
      <c r="R486" s="125"/>
      <c r="S486" s="125"/>
      <c r="T486" s="125"/>
      <c r="U486" s="125"/>
      <c r="V486" s="125"/>
      <c r="W486" s="125"/>
      <c r="X486" s="125"/>
      <c r="Y486" s="125"/>
      <c r="Z486" s="125"/>
      <c r="AA486" s="125"/>
    </row>
    <row r="487" spans="1:27" ht="14.25" customHeight="1" thickBot="1" x14ac:dyDescent="0.35">
      <c r="B487" s="212" t="s">
        <v>405</v>
      </c>
      <c r="C487" s="143"/>
      <c r="D487" s="143"/>
      <c r="E487" s="143"/>
      <c r="F487" s="143"/>
      <c r="G487" s="968" t="s">
        <v>218</v>
      </c>
      <c r="H487" s="968"/>
      <c r="I487" s="968"/>
      <c r="J487" s="150"/>
      <c r="R487" s="125"/>
      <c r="S487" s="125"/>
      <c r="T487" s="125"/>
      <c r="U487" s="125"/>
      <c r="V487" s="125"/>
      <c r="W487" s="125"/>
      <c r="X487" s="125"/>
      <c r="Y487" s="125"/>
      <c r="Z487" s="125"/>
      <c r="AA487" s="125"/>
    </row>
    <row r="488" spans="1:27" s="126" customFormat="1" ht="19.2" customHeight="1" thickBot="1" x14ac:dyDescent="0.35">
      <c r="A488" s="226"/>
      <c r="B488" s="914" t="s">
        <v>329</v>
      </c>
      <c r="C488" s="939">
        <v>2023</v>
      </c>
      <c r="D488" s="940"/>
      <c r="E488" s="940"/>
      <c r="F488" s="940"/>
      <c r="G488" s="940"/>
      <c r="H488" s="940"/>
      <c r="I488" s="941"/>
      <c r="J488" s="247"/>
      <c r="K488" s="234"/>
      <c r="L488" s="972"/>
      <c r="R488" s="125"/>
      <c r="S488" s="125"/>
      <c r="T488" s="125"/>
      <c r="U488" s="125"/>
      <c r="V488" s="125"/>
      <c r="W488" s="125"/>
      <c r="X488" s="125"/>
      <c r="Y488" s="125"/>
      <c r="Z488" s="125"/>
      <c r="AA488" s="125"/>
    </row>
    <row r="489" spans="1:27" s="126" customFormat="1" ht="18.600000000000001" customHeight="1" thickBot="1" x14ac:dyDescent="0.35">
      <c r="A489" s="202"/>
      <c r="B489" s="915"/>
      <c r="C489" s="889" t="s">
        <v>101</v>
      </c>
      <c r="D489" s="889" t="s">
        <v>102</v>
      </c>
      <c r="E489" s="943" t="s">
        <v>103</v>
      </c>
      <c r="F489" s="944"/>
      <c r="G489" s="846" t="s">
        <v>104</v>
      </c>
      <c r="H489" s="846" t="s">
        <v>105</v>
      </c>
      <c r="I489" s="945" t="s">
        <v>93</v>
      </c>
      <c r="J489" s="226"/>
      <c r="K489" s="967"/>
      <c r="L489" s="972"/>
      <c r="R489" s="125"/>
      <c r="S489" s="125"/>
      <c r="T489" s="125"/>
      <c r="U489" s="125"/>
      <c r="V489" s="125"/>
      <c r="W489" s="125"/>
      <c r="X489" s="125"/>
      <c r="Y489" s="125"/>
      <c r="Z489" s="125"/>
      <c r="AA489" s="125"/>
    </row>
    <row r="490" spans="1:27" s="126" customFormat="1" ht="20.399999999999999" customHeight="1" thickBot="1" x14ac:dyDescent="0.35">
      <c r="A490" s="202"/>
      <c r="B490" s="915"/>
      <c r="C490" s="895"/>
      <c r="D490" s="942"/>
      <c r="E490" s="252" t="s">
        <v>409</v>
      </c>
      <c r="F490" s="251" t="s">
        <v>180</v>
      </c>
      <c r="G490" s="847"/>
      <c r="H490" s="847"/>
      <c r="I490" s="946"/>
      <c r="J490" s="226"/>
      <c r="K490" s="967"/>
      <c r="L490" s="972"/>
      <c r="R490" s="125"/>
      <c r="S490" s="125"/>
      <c r="T490" s="125"/>
      <c r="U490" s="125"/>
      <c r="V490" s="125"/>
      <c r="W490" s="125"/>
      <c r="X490" s="125"/>
      <c r="Y490" s="125"/>
      <c r="Z490" s="125"/>
      <c r="AA490" s="125"/>
    </row>
    <row r="491" spans="1:27" s="126" customFormat="1" ht="18" customHeight="1" x14ac:dyDescent="0.3">
      <c r="A491" s="225"/>
      <c r="B491" s="474" t="s">
        <v>89</v>
      </c>
      <c r="C491" s="558">
        <v>53488.531029999998</v>
      </c>
      <c r="D491" s="558">
        <v>183.25692999999998</v>
      </c>
      <c r="E491" s="558">
        <v>69470.156360000983</v>
      </c>
      <c r="F491" s="559">
        <v>1381091.4593399998</v>
      </c>
      <c r="G491" s="558">
        <v>44667.026830000003</v>
      </c>
      <c r="H491" s="560">
        <v>145272.20327</v>
      </c>
      <c r="I491" s="561">
        <f t="shared" ref="I491:I497" si="56">SUM(C491:H491)</f>
        <v>1694172.6337600008</v>
      </c>
      <c r="J491" s="226"/>
      <c r="K491" s="241"/>
      <c r="L491" s="973"/>
      <c r="M491" s="125"/>
      <c r="R491" s="125"/>
      <c r="S491" s="125"/>
      <c r="T491" s="125"/>
      <c r="U491" s="125"/>
      <c r="V491" s="125"/>
      <c r="W491" s="125"/>
      <c r="X491" s="125"/>
      <c r="Y491" s="125"/>
      <c r="Z491" s="125"/>
      <c r="AA491" s="125"/>
    </row>
    <row r="492" spans="1:27" s="126" customFormat="1" ht="18" customHeight="1" x14ac:dyDescent="0.3">
      <c r="A492" s="225"/>
      <c r="B492" s="510" t="s">
        <v>411</v>
      </c>
      <c r="C492" s="506"/>
      <c r="D492" s="506"/>
      <c r="E492" s="506"/>
      <c r="F492" s="508"/>
      <c r="G492" s="506"/>
      <c r="H492" s="528"/>
      <c r="I492" s="537">
        <f t="shared" si="56"/>
        <v>0</v>
      </c>
      <c r="J492" s="226"/>
      <c r="K492" s="241"/>
      <c r="L492" s="973"/>
      <c r="M492" s="125"/>
      <c r="R492" s="125"/>
      <c r="S492" s="125"/>
      <c r="T492" s="125"/>
      <c r="U492" s="125"/>
      <c r="V492" s="125"/>
      <c r="W492" s="125"/>
      <c r="X492" s="125"/>
      <c r="Y492" s="125"/>
      <c r="Z492" s="125"/>
      <c r="AA492" s="125"/>
    </row>
    <row r="493" spans="1:27" s="126" customFormat="1" ht="18" customHeight="1" x14ac:dyDescent="0.25">
      <c r="A493" s="225"/>
      <c r="B493" s="510" t="s">
        <v>412</v>
      </c>
      <c r="C493" s="513">
        <v>-17954.714950000001</v>
      </c>
      <c r="D493" s="513">
        <v>-3.3263199999999999</v>
      </c>
      <c r="E493" s="513"/>
      <c r="F493" s="514">
        <v>-35881.052281600001</v>
      </c>
      <c r="G493" s="513"/>
      <c r="H493" s="529">
        <v>-11218.334510000001</v>
      </c>
      <c r="I493" s="537">
        <f t="shared" si="56"/>
        <v>-65057.428061600003</v>
      </c>
      <c r="J493" s="226"/>
      <c r="K493" s="241"/>
      <c r="L493" s="973"/>
      <c r="M493" s="125"/>
      <c r="R493" s="125"/>
      <c r="S493" s="125"/>
      <c r="T493" s="125"/>
      <c r="U493" s="125"/>
      <c r="V493" s="125"/>
      <c r="W493" s="125"/>
      <c r="X493" s="125"/>
      <c r="Y493" s="125"/>
      <c r="Z493" s="125"/>
      <c r="AA493" s="125"/>
    </row>
    <row r="494" spans="1:27" s="126" customFormat="1" ht="18" customHeight="1" x14ac:dyDescent="0.25">
      <c r="A494" s="225"/>
      <c r="B494" s="517" t="s">
        <v>413</v>
      </c>
      <c r="C494" s="518">
        <v>-17342.811110081973</v>
      </c>
      <c r="D494" s="518">
        <v>-532.71181000000001</v>
      </c>
      <c r="E494" s="518"/>
      <c r="F494" s="519">
        <v>-25949.90497</v>
      </c>
      <c r="G494" s="518">
        <v>-869.71893</v>
      </c>
      <c r="H494" s="530">
        <v>-46583.418659999988</v>
      </c>
      <c r="I494" s="538">
        <f t="shared" si="56"/>
        <v>-91278.565480081976</v>
      </c>
      <c r="J494" s="226"/>
      <c r="K494" s="234"/>
      <c r="L494" s="973"/>
      <c r="M494" s="125"/>
      <c r="R494" s="125"/>
      <c r="S494" s="125"/>
      <c r="T494" s="125"/>
      <c r="U494" s="125"/>
      <c r="V494" s="125"/>
      <c r="W494" s="125"/>
      <c r="X494" s="125"/>
      <c r="Y494" s="125"/>
      <c r="Z494" s="125"/>
      <c r="AA494" s="125"/>
    </row>
    <row r="495" spans="1:27" s="126" customFormat="1" ht="18" customHeight="1" x14ac:dyDescent="0.25">
      <c r="A495" s="225"/>
      <c r="B495" s="539" t="s">
        <v>443</v>
      </c>
      <c r="C495" s="521">
        <f t="shared" ref="C495:H495" si="57">SUM(C491:C494)</f>
        <v>18191.004969918024</v>
      </c>
      <c r="D495" s="521">
        <f t="shared" si="57"/>
        <v>-352.78120000000001</v>
      </c>
      <c r="E495" s="521">
        <f t="shared" si="57"/>
        <v>69470.156360000983</v>
      </c>
      <c r="F495" s="522">
        <f t="shared" si="57"/>
        <v>1319260.5020883998</v>
      </c>
      <c r="G495" s="521">
        <f t="shared" si="57"/>
        <v>43797.3079</v>
      </c>
      <c r="H495" s="531">
        <f t="shared" si="57"/>
        <v>87470.450099999987</v>
      </c>
      <c r="I495" s="540">
        <f t="shared" si="56"/>
        <v>1537836.6402183187</v>
      </c>
      <c r="J495" s="226"/>
      <c r="K495" s="234"/>
      <c r="L495" s="973"/>
      <c r="M495" s="125"/>
      <c r="R495" s="125"/>
      <c r="S495" s="125"/>
      <c r="T495" s="125"/>
      <c r="U495" s="125"/>
      <c r="V495" s="125"/>
      <c r="W495" s="125"/>
      <c r="X495" s="125"/>
      <c r="Y495" s="125"/>
      <c r="Z495" s="125"/>
      <c r="AA495" s="125"/>
    </row>
    <row r="496" spans="1:27" s="126" customFormat="1" ht="18" customHeight="1" x14ac:dyDescent="0.25">
      <c r="A496" s="225"/>
      <c r="B496" s="523" t="s">
        <v>441</v>
      </c>
      <c r="C496" s="524">
        <v>-2940.9099280000055</v>
      </c>
      <c r="D496" s="524">
        <v>0</v>
      </c>
      <c r="E496" s="524">
        <v>-26424.131178750762</v>
      </c>
      <c r="F496" s="525">
        <v>-151910.11812233247</v>
      </c>
      <c r="G496" s="524">
        <v>0</v>
      </c>
      <c r="H496" s="532">
        <v>-7744.1283080832909</v>
      </c>
      <c r="I496" s="541">
        <f t="shared" si="56"/>
        <v>-189019.2875371665</v>
      </c>
      <c r="J496" s="226"/>
      <c r="K496" s="234"/>
      <c r="L496" s="973"/>
      <c r="M496" s="125"/>
      <c r="R496" s="125"/>
      <c r="S496" s="125"/>
      <c r="T496" s="125"/>
      <c r="U496" s="125"/>
      <c r="V496" s="125"/>
      <c r="W496" s="125"/>
      <c r="X496" s="125"/>
      <c r="Y496" s="125"/>
      <c r="Z496" s="125"/>
      <c r="AA496" s="125"/>
    </row>
    <row r="497" spans="1:27" s="126" customFormat="1" ht="18" customHeight="1" x14ac:dyDescent="0.25">
      <c r="A497" s="225"/>
      <c r="B497" s="539" t="s">
        <v>416</v>
      </c>
      <c r="C497" s="521">
        <f t="shared" ref="C497:H497" si="58">SUM(C495:C496)</f>
        <v>15250.095041918019</v>
      </c>
      <c r="D497" s="521">
        <f t="shared" si="58"/>
        <v>-352.78120000000001</v>
      </c>
      <c r="E497" s="521">
        <f t="shared" si="58"/>
        <v>43046.025181250225</v>
      </c>
      <c r="F497" s="522">
        <f t="shared" si="58"/>
        <v>1167350.3839660673</v>
      </c>
      <c r="G497" s="521">
        <f t="shared" si="58"/>
        <v>43797.3079</v>
      </c>
      <c r="H497" s="531">
        <f t="shared" si="58"/>
        <v>79726.321791916693</v>
      </c>
      <c r="I497" s="540">
        <f t="shared" si="56"/>
        <v>1348817.3526811521</v>
      </c>
      <c r="J497" s="226"/>
      <c r="K497" s="234"/>
      <c r="L497" s="973"/>
      <c r="M497" s="125"/>
      <c r="R497" s="125"/>
      <c r="S497" s="125"/>
      <c r="T497" s="125"/>
      <c r="U497" s="125"/>
      <c r="V497" s="125"/>
      <c r="W497" s="125"/>
      <c r="X497" s="125"/>
      <c r="Y497" s="125"/>
      <c r="Z497" s="125"/>
      <c r="AA497" s="125"/>
    </row>
    <row r="498" spans="1:27" s="126" customFormat="1" ht="18" customHeight="1" x14ac:dyDescent="0.3">
      <c r="A498" s="225"/>
      <c r="B498" s="520"/>
      <c r="C498" s="526"/>
      <c r="D498" s="526"/>
      <c r="E498" s="526"/>
      <c r="F498" s="527"/>
      <c r="G498" s="526"/>
      <c r="H498" s="533"/>
      <c r="I498" s="542"/>
      <c r="J498" s="226"/>
      <c r="K498" s="234"/>
      <c r="L498" s="973"/>
      <c r="M498" s="125"/>
      <c r="R498" s="125"/>
      <c r="S498" s="125"/>
      <c r="T498" s="125"/>
      <c r="U498" s="125"/>
      <c r="V498" s="125"/>
      <c r="W498" s="125"/>
      <c r="X498" s="125"/>
      <c r="Y498" s="125"/>
      <c r="Z498" s="125"/>
      <c r="AA498" s="125"/>
    </row>
    <row r="499" spans="1:27" s="126" customFormat="1" ht="18" customHeight="1" x14ac:dyDescent="0.3">
      <c r="A499" s="225"/>
      <c r="B499" s="511" t="s">
        <v>417</v>
      </c>
      <c r="C499" s="507"/>
      <c r="D499" s="507"/>
      <c r="E499" s="507"/>
      <c r="F499" s="509"/>
      <c r="G499" s="507"/>
      <c r="H499" s="534"/>
      <c r="I499" s="537"/>
      <c r="J499" s="226"/>
      <c r="K499" s="234"/>
      <c r="L499" s="973"/>
      <c r="M499" s="125"/>
      <c r="R499" s="125"/>
      <c r="S499" s="125"/>
      <c r="T499" s="125"/>
      <c r="U499" s="125"/>
      <c r="V499" s="125"/>
      <c r="W499" s="125"/>
      <c r="X499" s="125"/>
      <c r="Y499" s="125"/>
      <c r="Z499" s="125"/>
      <c r="AA499" s="125"/>
    </row>
    <row r="500" spans="1:27" s="126" customFormat="1" ht="18" customHeight="1" x14ac:dyDescent="0.25">
      <c r="A500" s="225"/>
      <c r="B500" s="510" t="s">
        <v>418</v>
      </c>
      <c r="C500" s="515">
        <v>-3457.8484100000005</v>
      </c>
      <c r="D500" s="515">
        <v>-1126.5181699999998</v>
      </c>
      <c r="E500" s="515">
        <v>-7760.05573</v>
      </c>
      <c r="F500" s="516">
        <v>-425299.54777</v>
      </c>
      <c r="G500" s="515">
        <v>-24787.013330000002</v>
      </c>
      <c r="H500" s="535">
        <v>-50438.458049999994</v>
      </c>
      <c r="I500" s="543">
        <f>SUM(C500:H500)</f>
        <v>-512869.44146</v>
      </c>
      <c r="J500" s="247"/>
      <c r="K500" s="234"/>
      <c r="L500" s="973"/>
      <c r="M500" s="125"/>
      <c r="R500" s="125"/>
      <c r="S500" s="125"/>
      <c r="T500" s="125"/>
      <c r="U500" s="125"/>
      <c r="V500" s="125"/>
      <c r="W500" s="125"/>
      <c r="X500" s="125"/>
      <c r="Y500" s="125"/>
      <c r="Z500" s="125"/>
      <c r="AA500" s="125"/>
    </row>
    <row r="501" spans="1:27" s="126" customFormat="1" ht="18" customHeight="1" x14ac:dyDescent="0.25">
      <c r="A501" s="225"/>
      <c r="B501" s="510" t="s">
        <v>419</v>
      </c>
      <c r="C501" s="515">
        <v>3352.151103713657</v>
      </c>
      <c r="D501" s="515"/>
      <c r="E501" s="515"/>
      <c r="F501" s="516">
        <v>-145876.5940778314</v>
      </c>
      <c r="G501" s="515"/>
      <c r="H501" s="535">
        <v>75.517144117705527</v>
      </c>
      <c r="I501" s="543">
        <f>SUM(C501:H501)</f>
        <v>-142448.92583000002</v>
      </c>
      <c r="J501" s="247"/>
      <c r="K501" s="234"/>
      <c r="L501" s="973"/>
      <c r="M501" s="125"/>
      <c r="R501" s="125"/>
      <c r="S501" s="125"/>
      <c r="T501" s="125"/>
      <c r="U501" s="125"/>
      <c r="V501" s="125"/>
      <c r="W501" s="125"/>
      <c r="X501" s="125"/>
      <c r="Y501" s="125"/>
      <c r="Z501" s="125"/>
      <c r="AA501" s="125"/>
    </row>
    <row r="502" spans="1:27" s="126" customFormat="1" ht="18" customHeight="1" x14ac:dyDescent="0.25">
      <c r="A502" s="225"/>
      <c r="B502" s="517" t="s">
        <v>420</v>
      </c>
      <c r="C502" s="549"/>
      <c r="D502" s="549"/>
      <c r="E502" s="549"/>
      <c r="F502" s="550"/>
      <c r="G502" s="549"/>
      <c r="H502" s="551"/>
      <c r="I502" s="552">
        <f>SUM(C502:H502)</f>
        <v>0</v>
      </c>
      <c r="J502" s="247"/>
      <c r="K502" s="234"/>
      <c r="L502" s="973"/>
      <c r="M502" s="125"/>
      <c r="R502" s="125"/>
      <c r="S502" s="125"/>
      <c r="T502" s="125"/>
      <c r="U502" s="125"/>
      <c r="V502" s="125"/>
      <c r="W502" s="125"/>
      <c r="X502" s="125"/>
      <c r="Y502" s="125"/>
      <c r="Z502" s="125"/>
      <c r="AA502" s="125"/>
    </row>
    <row r="503" spans="1:27" s="126" customFormat="1" ht="18" customHeight="1" x14ac:dyDescent="0.25">
      <c r="A503" s="225"/>
      <c r="B503" s="562" t="s">
        <v>421</v>
      </c>
      <c r="C503" s="608">
        <f t="shared" ref="C503:H503" si="59">SUM(C497:C502)</f>
        <v>15144.397735631675</v>
      </c>
      <c r="D503" s="608">
        <f t="shared" si="59"/>
        <v>-1479.2993699999997</v>
      </c>
      <c r="E503" s="608">
        <f t="shared" si="59"/>
        <v>35285.969451250225</v>
      </c>
      <c r="F503" s="609">
        <f t="shared" si="59"/>
        <v>596174.24211823591</v>
      </c>
      <c r="G503" s="608">
        <f t="shared" si="59"/>
        <v>19010.294569999998</v>
      </c>
      <c r="H503" s="610">
        <f t="shared" si="59"/>
        <v>29363.380886034403</v>
      </c>
      <c r="I503" s="611">
        <f>SUM(C503:H503)</f>
        <v>693498.98539115232</v>
      </c>
      <c r="J503" s="226"/>
      <c r="K503" s="242"/>
      <c r="L503" s="973"/>
      <c r="M503" s="125"/>
      <c r="R503" s="125"/>
      <c r="S503" s="125"/>
      <c r="T503" s="125"/>
      <c r="U503" s="125"/>
      <c r="V503" s="125"/>
      <c r="W503" s="125"/>
      <c r="X503" s="125"/>
      <c r="Y503" s="125"/>
      <c r="Z503" s="125"/>
      <c r="AA503" s="125"/>
    </row>
    <row r="504" spans="1:27" s="126" customFormat="1" ht="18" customHeight="1" x14ac:dyDescent="0.3">
      <c r="A504" s="225"/>
      <c r="B504" s="553"/>
      <c r="C504" s="455"/>
      <c r="D504" s="457"/>
      <c r="E504" s="457"/>
      <c r="F504" s="457"/>
      <c r="G504" s="457"/>
      <c r="H504" s="459"/>
      <c r="I504" s="544"/>
      <c r="J504" s="226"/>
      <c r="K504" s="234"/>
      <c r="L504" s="972"/>
      <c r="R504" s="125"/>
      <c r="S504" s="125"/>
      <c r="T504" s="125"/>
      <c r="U504" s="125"/>
      <c r="V504" s="125"/>
      <c r="W504" s="125"/>
      <c r="X504" s="125"/>
      <c r="Y504" s="125"/>
      <c r="Z504" s="125"/>
      <c r="AA504" s="125"/>
    </row>
    <row r="505" spans="1:27" s="126" customFormat="1" ht="18" customHeight="1" x14ac:dyDescent="0.3">
      <c r="A505" s="225"/>
      <c r="B505" s="511" t="s">
        <v>422</v>
      </c>
      <c r="C505" s="454"/>
      <c r="D505" s="453"/>
      <c r="E505" s="453"/>
      <c r="F505" s="453"/>
      <c r="G505" s="453"/>
      <c r="H505" s="460"/>
      <c r="I505" s="545">
        <f>SUM(I506:I510)</f>
        <v>360808.39245999994</v>
      </c>
      <c r="J505" s="226"/>
      <c r="K505" s="234"/>
      <c r="L505" s="972"/>
      <c r="R505" s="125"/>
      <c r="S505" s="125"/>
      <c r="T505" s="125"/>
      <c r="U505" s="125"/>
      <c r="V505" s="125"/>
      <c r="W505" s="125"/>
      <c r="X505" s="125"/>
      <c r="Y505" s="125"/>
      <c r="Z505" s="125"/>
      <c r="AA505" s="125"/>
    </row>
    <row r="506" spans="1:27" s="126" customFormat="1" ht="18" customHeight="1" x14ac:dyDescent="0.3">
      <c r="A506" s="225"/>
      <c r="B506" s="510" t="s">
        <v>423</v>
      </c>
      <c r="C506" s="454"/>
      <c r="D506" s="453"/>
      <c r="E506" s="453"/>
      <c r="F506" s="453"/>
      <c r="G506" s="453"/>
      <c r="H506" s="460"/>
      <c r="I506" s="546">
        <v>161057.69839000001</v>
      </c>
      <c r="J506" s="226"/>
      <c r="K506" s="234"/>
      <c r="L506" s="972"/>
      <c r="R506" s="125"/>
      <c r="S506" s="125"/>
      <c r="T506" s="125"/>
      <c r="U506" s="125"/>
      <c r="V506" s="125"/>
      <c r="W506" s="125"/>
      <c r="X506" s="125"/>
      <c r="Y506" s="125"/>
      <c r="Z506" s="125"/>
      <c r="AA506" s="125"/>
    </row>
    <row r="507" spans="1:27" s="126" customFormat="1" ht="18" customHeight="1" x14ac:dyDescent="0.3">
      <c r="A507" s="225"/>
      <c r="B507" s="510" t="s">
        <v>424</v>
      </c>
      <c r="C507" s="454"/>
      <c r="D507" s="453"/>
      <c r="E507" s="453"/>
      <c r="F507" s="453"/>
      <c r="G507" s="453"/>
      <c r="H507" s="460"/>
      <c r="I507" s="546">
        <v>118856.78083</v>
      </c>
      <c r="J507" s="226"/>
      <c r="K507" s="234"/>
      <c r="L507" s="972"/>
      <c r="R507" s="125"/>
      <c r="S507" s="125"/>
      <c r="T507" s="125"/>
      <c r="U507" s="125"/>
      <c r="V507" s="125"/>
      <c r="W507" s="125"/>
      <c r="X507" s="125"/>
      <c r="Y507" s="125"/>
      <c r="Z507" s="125"/>
      <c r="AA507" s="125"/>
    </row>
    <row r="508" spans="1:27" s="126" customFormat="1" ht="18" customHeight="1" x14ac:dyDescent="0.3">
      <c r="A508" s="225"/>
      <c r="B508" s="510" t="s">
        <v>425</v>
      </c>
      <c r="C508" s="454"/>
      <c r="D508" s="453"/>
      <c r="E508" s="453"/>
      <c r="F508" s="453"/>
      <c r="G508" s="453"/>
      <c r="H508" s="460"/>
      <c r="I508" s="547">
        <v>6972.3402000000006</v>
      </c>
      <c r="J508" s="226"/>
      <c r="K508" s="234"/>
      <c r="L508" s="972"/>
      <c r="R508" s="125"/>
      <c r="S508" s="125"/>
      <c r="T508" s="125"/>
      <c r="U508" s="125"/>
      <c r="V508" s="125"/>
      <c r="W508" s="125"/>
      <c r="X508" s="125"/>
      <c r="Y508" s="125"/>
      <c r="Z508" s="125"/>
      <c r="AA508" s="125"/>
    </row>
    <row r="509" spans="1:27" s="126" customFormat="1" ht="18" customHeight="1" x14ac:dyDescent="0.3">
      <c r="A509" s="225"/>
      <c r="B509" s="510" t="s">
        <v>426</v>
      </c>
      <c r="C509" s="454"/>
      <c r="D509" s="453"/>
      <c r="E509" s="453"/>
      <c r="F509" s="453"/>
      <c r="G509" s="453"/>
      <c r="H509" s="460"/>
      <c r="I509" s="547">
        <v>12821.822109999999</v>
      </c>
      <c r="J509" s="226"/>
      <c r="K509" s="234"/>
      <c r="L509" s="972"/>
      <c r="R509" s="125"/>
      <c r="S509" s="125"/>
      <c r="T509" s="125"/>
      <c r="U509" s="125"/>
      <c r="V509" s="125"/>
      <c r="W509" s="125"/>
      <c r="X509" s="125"/>
      <c r="Y509" s="125"/>
      <c r="Z509" s="125"/>
      <c r="AA509" s="125"/>
    </row>
    <row r="510" spans="1:27" s="126" customFormat="1" ht="18" customHeight="1" x14ac:dyDescent="0.3">
      <c r="A510" s="225"/>
      <c r="B510" s="510" t="s">
        <v>427</v>
      </c>
      <c r="C510" s="454"/>
      <c r="D510" s="453"/>
      <c r="E510" s="453"/>
      <c r="F510" s="453"/>
      <c r="G510" s="453"/>
      <c r="H510" s="460"/>
      <c r="I510" s="547">
        <v>61099.750929999995</v>
      </c>
      <c r="J510" s="226"/>
      <c r="K510" s="234"/>
      <c r="L510" s="972"/>
      <c r="R510" s="125"/>
      <c r="S510" s="125"/>
      <c r="T510" s="125"/>
      <c r="U510" s="125"/>
      <c r="V510" s="125"/>
      <c r="W510" s="125"/>
      <c r="X510" s="125"/>
      <c r="Y510" s="125"/>
      <c r="Z510" s="125"/>
      <c r="AA510" s="125"/>
    </row>
    <row r="511" spans="1:27" s="126" customFormat="1" ht="18" customHeight="1" x14ac:dyDescent="0.3">
      <c r="A511" s="225"/>
      <c r="B511" s="510"/>
      <c r="C511" s="454"/>
      <c r="D511" s="453"/>
      <c r="E511" s="453"/>
      <c r="F511" s="453"/>
      <c r="G511" s="453"/>
      <c r="H511" s="460"/>
      <c r="I511" s="537"/>
      <c r="J511" s="226"/>
      <c r="K511" s="234"/>
      <c r="L511" s="972"/>
      <c r="R511" s="125"/>
      <c r="S511" s="125"/>
      <c r="T511" s="125"/>
      <c r="U511" s="125"/>
      <c r="V511" s="125"/>
      <c r="W511" s="125"/>
      <c r="X511" s="125"/>
      <c r="Y511" s="125"/>
      <c r="Z511" s="125"/>
      <c r="AA511" s="125"/>
    </row>
    <row r="512" spans="1:27" s="126" customFormat="1" ht="18" customHeight="1" x14ac:dyDescent="0.3">
      <c r="A512" s="225"/>
      <c r="B512" s="511" t="s">
        <v>428</v>
      </c>
      <c r="C512" s="454"/>
      <c r="D512" s="453"/>
      <c r="E512" s="453"/>
      <c r="F512" s="453"/>
      <c r="G512" s="453"/>
      <c r="H512" s="460"/>
      <c r="I512" s="546"/>
      <c r="J512" s="226"/>
      <c r="K512" s="234"/>
      <c r="L512" s="972"/>
      <c r="R512" s="125"/>
      <c r="S512" s="125"/>
      <c r="T512" s="125"/>
      <c r="U512" s="125"/>
      <c r="V512" s="125"/>
      <c r="W512" s="125"/>
      <c r="X512" s="125"/>
      <c r="Y512" s="125"/>
      <c r="Z512" s="125"/>
      <c r="AA512" s="125"/>
    </row>
    <row r="513" spans="1:27" s="126" customFormat="1" ht="29.4" customHeight="1" x14ac:dyDescent="0.3">
      <c r="A513" s="225"/>
      <c r="B513" s="510" t="s">
        <v>429</v>
      </c>
      <c r="C513" s="454"/>
      <c r="D513" s="453"/>
      <c r="E513" s="453"/>
      <c r="F513" s="453"/>
      <c r="G513" s="453"/>
      <c r="H513" s="460"/>
      <c r="I513" s="546">
        <v>-1086938</v>
      </c>
      <c r="J513" s="226"/>
      <c r="K513" s="234"/>
      <c r="L513" s="972"/>
      <c r="R513" s="125"/>
      <c r="S513" s="125"/>
      <c r="T513" s="125"/>
      <c r="U513" s="125"/>
      <c r="V513" s="125"/>
      <c r="W513" s="125"/>
      <c r="X513" s="125"/>
      <c r="Y513" s="125"/>
      <c r="Z513" s="125"/>
      <c r="AA513" s="125"/>
    </row>
    <row r="514" spans="1:27" s="126" customFormat="1" ht="18" customHeight="1" x14ac:dyDescent="0.3">
      <c r="A514" s="225"/>
      <c r="B514" s="510" t="s">
        <v>430</v>
      </c>
      <c r="C514" s="454"/>
      <c r="D514" s="453"/>
      <c r="E514" s="453"/>
      <c r="F514" s="453"/>
      <c r="G514" s="453"/>
      <c r="H514" s="460"/>
      <c r="I514" s="537"/>
      <c r="J514" s="226"/>
      <c r="K514" s="234"/>
      <c r="L514" s="972"/>
      <c r="R514" s="125"/>
      <c r="S514" s="125"/>
      <c r="T514" s="125"/>
      <c r="U514" s="125"/>
      <c r="V514" s="125"/>
      <c r="W514" s="125"/>
      <c r="X514" s="125"/>
      <c r="Y514" s="125"/>
      <c r="Z514" s="125"/>
      <c r="AA514" s="125"/>
    </row>
    <row r="515" spans="1:27" s="126" customFormat="1" ht="18" customHeight="1" x14ac:dyDescent="0.3">
      <c r="A515" s="225"/>
      <c r="B515" s="511" t="s">
        <v>431</v>
      </c>
      <c r="C515" s="454"/>
      <c r="D515" s="453"/>
      <c r="E515" s="453"/>
      <c r="F515" s="453"/>
      <c r="G515" s="453"/>
      <c r="H515" s="460"/>
      <c r="I515" s="545">
        <f>+I503+I505+I513</f>
        <v>-32630.622148847673</v>
      </c>
      <c r="J515" s="226"/>
      <c r="K515" s="234"/>
      <c r="L515" s="972"/>
      <c r="R515" s="125"/>
      <c r="S515" s="125"/>
      <c r="T515" s="125"/>
      <c r="U515" s="125"/>
      <c r="V515" s="125"/>
      <c r="W515" s="125"/>
      <c r="X515" s="125"/>
      <c r="Y515" s="125"/>
      <c r="Z515" s="125"/>
      <c r="AA515" s="125"/>
    </row>
    <row r="516" spans="1:27" s="126" customFormat="1" ht="18" customHeight="1" x14ac:dyDescent="0.3">
      <c r="A516" s="225"/>
      <c r="B516" s="510" t="s">
        <v>432</v>
      </c>
      <c r="C516" s="454"/>
      <c r="D516" s="453"/>
      <c r="E516" s="453"/>
      <c r="F516" s="453"/>
      <c r="G516" s="453"/>
      <c r="H516" s="460"/>
      <c r="I516" s="537">
        <v>-20746</v>
      </c>
      <c r="J516" s="226"/>
      <c r="K516" s="234"/>
      <c r="L516" s="972"/>
      <c r="R516" s="125"/>
      <c r="S516" s="125"/>
      <c r="T516" s="125"/>
      <c r="U516" s="125"/>
      <c r="V516" s="125"/>
      <c r="W516" s="125"/>
      <c r="X516" s="125"/>
      <c r="Y516" s="125"/>
      <c r="Z516" s="125"/>
      <c r="AA516" s="125"/>
    </row>
    <row r="517" spans="1:27" s="126" customFormat="1" ht="18" customHeight="1" x14ac:dyDescent="0.3">
      <c r="A517" s="225"/>
      <c r="B517" s="511" t="s">
        <v>433</v>
      </c>
      <c r="C517" s="454"/>
      <c r="D517" s="453"/>
      <c r="E517" s="453"/>
      <c r="F517" s="453"/>
      <c r="G517" s="453"/>
      <c r="H517" s="460"/>
      <c r="I517" s="545">
        <f>I515+I516</f>
        <v>-53376.622148847673</v>
      </c>
      <c r="J517" s="226"/>
      <c r="K517" s="234"/>
      <c r="L517" s="972"/>
      <c r="R517" s="125"/>
      <c r="S517" s="125"/>
      <c r="T517" s="125"/>
      <c r="U517" s="125"/>
      <c r="V517" s="125"/>
      <c r="W517" s="125"/>
      <c r="X517" s="125"/>
      <c r="Y517" s="125"/>
      <c r="Z517" s="125"/>
      <c r="AA517" s="125"/>
    </row>
    <row r="518" spans="1:27" s="126" customFormat="1" ht="18" customHeight="1" x14ac:dyDescent="0.3">
      <c r="A518" s="225"/>
      <c r="B518" s="510" t="s">
        <v>434</v>
      </c>
      <c r="C518" s="454"/>
      <c r="D518" s="453"/>
      <c r="E518" s="453"/>
      <c r="F518" s="453"/>
      <c r="G518" s="453"/>
      <c r="H518" s="460"/>
      <c r="I518" s="546">
        <v>35874</v>
      </c>
      <c r="J518" s="226"/>
      <c r="K518" s="234"/>
      <c r="L518" s="972"/>
      <c r="R518" s="125"/>
      <c r="S518" s="125"/>
      <c r="T518" s="125"/>
      <c r="U518" s="125"/>
      <c r="V518" s="125"/>
      <c r="W518" s="125"/>
      <c r="X518" s="125"/>
      <c r="Y518" s="125"/>
      <c r="Z518" s="125"/>
      <c r="AA518" s="125"/>
    </row>
    <row r="519" spans="1:27" s="126" customFormat="1" ht="18" customHeight="1" thickBot="1" x14ac:dyDescent="0.35">
      <c r="A519" s="225"/>
      <c r="B519" s="512" t="s">
        <v>435</v>
      </c>
      <c r="C519" s="494"/>
      <c r="D519" s="493"/>
      <c r="E519" s="493"/>
      <c r="F519" s="493"/>
      <c r="G519" s="493"/>
      <c r="H519" s="536"/>
      <c r="I519" s="548">
        <f>SUM(I517:I518)</f>
        <v>-17502.622148847673</v>
      </c>
      <c r="J519" s="226"/>
      <c r="K519" s="234"/>
      <c r="L519" s="972"/>
      <c r="R519" s="125"/>
      <c r="S519" s="125"/>
      <c r="T519" s="125"/>
      <c r="U519" s="125"/>
      <c r="V519" s="125"/>
      <c r="W519" s="125"/>
      <c r="X519" s="125"/>
      <c r="Y519" s="125"/>
      <c r="Z519" s="125"/>
      <c r="AA519" s="125"/>
    </row>
    <row r="520" spans="1:27" s="126" customFormat="1" ht="14.25" customHeight="1" x14ac:dyDescent="0.3">
      <c r="A520" s="225"/>
      <c r="B520" s="209"/>
      <c r="C520" s="204"/>
      <c r="D520" s="204"/>
      <c r="E520" s="204"/>
      <c r="F520" s="204"/>
      <c r="G520" s="204"/>
      <c r="H520" s="204"/>
      <c r="I520" s="226"/>
      <c r="J520" s="226"/>
      <c r="K520" s="234"/>
      <c r="L520" s="972"/>
      <c r="R520" s="125"/>
      <c r="S520" s="125"/>
      <c r="T520" s="125"/>
      <c r="U520" s="125"/>
      <c r="V520" s="125"/>
      <c r="W520" s="125"/>
      <c r="X520" s="125"/>
      <c r="Y520" s="125"/>
      <c r="Z520" s="125"/>
      <c r="AA520" s="125"/>
    </row>
    <row r="521" spans="1:27" s="126" customFormat="1" ht="14.25" customHeight="1" x14ac:dyDescent="0.3">
      <c r="A521" s="225"/>
      <c r="B521" s="117"/>
      <c r="C521" s="123"/>
      <c r="D521" s="123"/>
      <c r="E521" s="123"/>
      <c r="F521" s="123"/>
      <c r="G521" s="123"/>
      <c r="H521" s="123"/>
      <c r="I521" s="226"/>
      <c r="J521" s="226"/>
      <c r="K521" s="234"/>
      <c r="L521" s="972"/>
      <c r="R521" s="125"/>
      <c r="S521" s="125"/>
      <c r="T521" s="125"/>
      <c r="U521" s="125"/>
      <c r="V521" s="125"/>
      <c r="W521" s="125"/>
      <c r="X521" s="125"/>
      <c r="Y521" s="125"/>
      <c r="Z521" s="125"/>
      <c r="AA521" s="125"/>
    </row>
    <row r="522" spans="1:27" s="126" customFormat="1" ht="14.25" customHeight="1" x14ac:dyDescent="0.3">
      <c r="A522" s="225"/>
      <c r="B522" s="122"/>
      <c r="C522" s="127"/>
      <c r="D522" s="127"/>
      <c r="E522" s="123"/>
      <c r="F522" s="123"/>
      <c r="G522" s="123"/>
      <c r="H522" s="123"/>
      <c r="I522" s="226"/>
      <c r="J522" s="226"/>
      <c r="K522" s="234"/>
      <c r="L522" s="972"/>
      <c r="R522" s="125"/>
      <c r="S522" s="125"/>
      <c r="T522" s="125"/>
      <c r="U522" s="125"/>
      <c r="V522" s="125"/>
      <c r="W522" s="125"/>
      <c r="X522" s="125"/>
      <c r="Y522" s="125"/>
      <c r="Z522" s="125"/>
      <c r="AA522" s="125"/>
    </row>
    <row r="523" spans="1:27" s="126" customFormat="1" ht="14.25" customHeight="1" thickBot="1" x14ac:dyDescent="0.35">
      <c r="A523" s="225"/>
      <c r="B523" s="119"/>
      <c r="C523" s="193"/>
      <c r="D523" s="193"/>
      <c r="E523" s="123"/>
      <c r="F523" s="123"/>
      <c r="G523" s="123"/>
      <c r="H523" s="123"/>
      <c r="I523" s="226"/>
      <c r="J523" s="226"/>
      <c r="K523" s="234"/>
      <c r="L523" s="972"/>
      <c r="R523" s="125"/>
      <c r="S523" s="125"/>
      <c r="T523" s="125"/>
      <c r="U523" s="125"/>
      <c r="V523" s="125"/>
      <c r="W523" s="125"/>
      <c r="X523" s="125"/>
      <c r="Y523" s="125"/>
      <c r="Z523" s="125"/>
      <c r="AA523" s="125"/>
    </row>
    <row r="524" spans="1:27" ht="14.25" customHeight="1" thickBot="1" x14ac:dyDescent="0.35">
      <c r="B524" s="212" t="s">
        <v>32</v>
      </c>
      <c r="C524" s="143"/>
      <c r="D524" s="143"/>
      <c r="E524" s="143"/>
      <c r="F524" s="143"/>
      <c r="G524" s="968" t="s">
        <v>218</v>
      </c>
      <c r="H524" s="968"/>
      <c r="I524" s="968"/>
      <c r="J524" s="150"/>
      <c r="R524" s="125"/>
      <c r="S524" s="125"/>
      <c r="T524" s="125"/>
      <c r="U524" s="125"/>
      <c r="V524" s="125"/>
      <c r="W524" s="125"/>
      <c r="X524" s="125"/>
      <c r="Y524" s="125"/>
      <c r="Z524" s="125"/>
      <c r="AA524" s="125"/>
    </row>
    <row r="525" spans="1:27" s="126" customFormat="1" ht="20.399999999999999" customHeight="1" thickBot="1" x14ac:dyDescent="0.35">
      <c r="A525" s="226"/>
      <c r="B525" s="914" t="s">
        <v>329</v>
      </c>
      <c r="C525" s="939">
        <v>2023</v>
      </c>
      <c r="D525" s="940"/>
      <c r="E525" s="940"/>
      <c r="F525" s="940"/>
      <c r="G525" s="940"/>
      <c r="H525" s="940"/>
      <c r="I525" s="941"/>
      <c r="J525" s="247"/>
      <c r="K525" s="234"/>
      <c r="L525" s="972"/>
      <c r="R525" s="125"/>
      <c r="S525" s="125"/>
      <c r="T525" s="125"/>
      <c r="U525" s="125"/>
      <c r="V525" s="125"/>
      <c r="W525" s="125"/>
      <c r="X525" s="125"/>
      <c r="Y525" s="125"/>
      <c r="Z525" s="125"/>
      <c r="AA525" s="125"/>
    </row>
    <row r="526" spans="1:27" s="126" customFormat="1" ht="19.95" customHeight="1" thickBot="1" x14ac:dyDescent="0.35">
      <c r="A526" s="202"/>
      <c r="B526" s="915"/>
      <c r="C526" s="889" t="s">
        <v>101</v>
      </c>
      <c r="D526" s="889" t="s">
        <v>102</v>
      </c>
      <c r="E526" s="943" t="s">
        <v>103</v>
      </c>
      <c r="F526" s="944"/>
      <c r="G526" s="846" t="s">
        <v>104</v>
      </c>
      <c r="H526" s="846" t="s">
        <v>105</v>
      </c>
      <c r="I526" s="945" t="s">
        <v>93</v>
      </c>
      <c r="J526" s="226"/>
      <c r="K526" s="967"/>
      <c r="L526" s="972"/>
      <c r="R526" s="125"/>
      <c r="S526" s="125"/>
      <c r="T526" s="125"/>
      <c r="U526" s="125"/>
      <c r="V526" s="125"/>
      <c r="W526" s="125"/>
      <c r="X526" s="125"/>
      <c r="Y526" s="125"/>
      <c r="Z526" s="125"/>
      <c r="AA526" s="125"/>
    </row>
    <row r="527" spans="1:27" s="126" customFormat="1" ht="19.95" customHeight="1" thickBot="1" x14ac:dyDescent="0.35">
      <c r="A527" s="202"/>
      <c r="B527" s="915"/>
      <c r="C527" s="895"/>
      <c r="D527" s="942"/>
      <c r="E527" s="252" t="s">
        <v>409</v>
      </c>
      <c r="F527" s="251" t="s">
        <v>180</v>
      </c>
      <c r="G527" s="847"/>
      <c r="H527" s="847"/>
      <c r="I527" s="946"/>
      <c r="J527" s="226"/>
      <c r="K527" s="967"/>
      <c r="L527" s="972"/>
      <c r="R527" s="125"/>
      <c r="S527" s="125"/>
      <c r="T527" s="125"/>
      <c r="U527" s="125"/>
      <c r="V527" s="125"/>
      <c r="W527" s="125"/>
      <c r="X527" s="125"/>
      <c r="Y527" s="125"/>
      <c r="Z527" s="125"/>
      <c r="AA527" s="125"/>
    </row>
    <row r="528" spans="1:27" s="126" customFormat="1" ht="18" customHeight="1" x14ac:dyDescent="0.3">
      <c r="A528" s="225"/>
      <c r="B528" s="474" t="s">
        <v>89</v>
      </c>
      <c r="C528" s="558">
        <v>2951484.6470500003</v>
      </c>
      <c r="D528" s="558">
        <v>942988.04219000007</v>
      </c>
      <c r="E528" s="558">
        <v>933811.84586</v>
      </c>
      <c r="F528" s="559">
        <v>12574636.524970001</v>
      </c>
      <c r="G528" s="558">
        <v>2321497.91047</v>
      </c>
      <c r="H528" s="560">
        <v>3420636.6149400002</v>
      </c>
      <c r="I528" s="561">
        <f t="shared" ref="I528:I534" si="60">SUM(C528:H528)</f>
        <v>23145055.585480001</v>
      </c>
      <c r="J528" s="226"/>
      <c r="K528" s="241"/>
      <c r="L528" s="973"/>
      <c r="M528" s="125"/>
      <c r="R528" s="125"/>
      <c r="S528" s="125"/>
      <c r="T528" s="125"/>
      <c r="U528" s="125"/>
      <c r="V528" s="125"/>
      <c r="W528" s="125"/>
      <c r="X528" s="125"/>
      <c r="Y528" s="125"/>
      <c r="Z528" s="125"/>
      <c r="AA528" s="125"/>
    </row>
    <row r="529" spans="1:27" s="126" customFormat="1" ht="18" customHeight="1" x14ac:dyDescent="0.3">
      <c r="A529" s="225"/>
      <c r="B529" s="510" t="s">
        <v>411</v>
      </c>
      <c r="C529" s="506">
        <v>-262353.86812</v>
      </c>
      <c r="D529" s="506">
        <v>-6802.8651799999998</v>
      </c>
      <c r="E529" s="506"/>
      <c r="F529" s="508">
        <v>-16478.674460000002</v>
      </c>
      <c r="G529" s="506"/>
      <c r="H529" s="528"/>
      <c r="I529" s="537">
        <f t="shared" si="60"/>
        <v>-285635.40776000003</v>
      </c>
      <c r="J529" s="226"/>
      <c r="K529" s="241"/>
      <c r="L529" s="973"/>
      <c r="M529" s="125"/>
      <c r="R529" s="125"/>
      <c r="S529" s="125"/>
      <c r="T529" s="125"/>
      <c r="U529" s="125"/>
      <c r="V529" s="125"/>
      <c r="W529" s="125"/>
      <c r="X529" s="125"/>
      <c r="Y529" s="125"/>
      <c r="Z529" s="125"/>
      <c r="AA529" s="125"/>
    </row>
    <row r="530" spans="1:27" s="126" customFormat="1" ht="18" customHeight="1" x14ac:dyDescent="0.25">
      <c r="A530" s="225"/>
      <c r="B530" s="510" t="s">
        <v>412</v>
      </c>
      <c r="C530" s="513">
        <v>-785213.37338</v>
      </c>
      <c r="D530" s="513">
        <v>-8520.9690100000007</v>
      </c>
      <c r="E530" s="513"/>
      <c r="F530" s="514">
        <v>-308695.22076</v>
      </c>
      <c r="G530" s="513"/>
      <c r="H530" s="529">
        <v>-81982.02528999999</v>
      </c>
      <c r="I530" s="537">
        <f t="shared" si="60"/>
        <v>-1184411.5884400001</v>
      </c>
      <c r="J530" s="226"/>
      <c r="K530" s="241"/>
      <c r="L530" s="973"/>
      <c r="M530" s="125"/>
      <c r="R530" s="125"/>
      <c r="S530" s="125"/>
      <c r="T530" s="125"/>
      <c r="U530" s="125"/>
      <c r="V530" s="125"/>
      <c r="W530" s="125"/>
      <c r="X530" s="125"/>
      <c r="Y530" s="125"/>
      <c r="Z530" s="125"/>
      <c r="AA530" s="125"/>
    </row>
    <row r="531" spans="1:27" s="126" customFormat="1" ht="18" customHeight="1" x14ac:dyDescent="0.25">
      <c r="A531" s="225"/>
      <c r="B531" s="517" t="s">
        <v>413</v>
      </c>
      <c r="C531" s="518">
        <v>-1631094.9983201679</v>
      </c>
      <c r="D531" s="518">
        <v>-717704.24799810001</v>
      </c>
      <c r="E531" s="518">
        <v>-4218.8779200000008</v>
      </c>
      <c r="F531" s="519">
        <v>-108063.70505</v>
      </c>
      <c r="G531" s="518">
        <v>-5442.7710700000007</v>
      </c>
      <c r="H531" s="530">
        <v>-1764242.8960245</v>
      </c>
      <c r="I531" s="538">
        <f t="shared" si="60"/>
        <v>-4230767.4963827673</v>
      </c>
      <c r="J531" s="226"/>
      <c r="K531" s="234"/>
      <c r="L531" s="973"/>
      <c r="M531" s="125"/>
      <c r="R531" s="125"/>
      <c r="S531" s="125"/>
      <c r="T531" s="125"/>
      <c r="U531" s="125"/>
      <c r="V531" s="125"/>
      <c r="W531" s="125"/>
      <c r="X531" s="125"/>
      <c r="Y531" s="125"/>
      <c r="Z531" s="125"/>
      <c r="AA531" s="125"/>
    </row>
    <row r="532" spans="1:27" s="126" customFormat="1" ht="18" customHeight="1" x14ac:dyDescent="0.25">
      <c r="A532" s="225"/>
      <c r="B532" s="539" t="s">
        <v>443</v>
      </c>
      <c r="C532" s="521">
        <f t="shared" ref="C532:H532" si="61">SUM(C528:C531)</f>
        <v>272822.40722983214</v>
      </c>
      <c r="D532" s="521">
        <f t="shared" si="61"/>
        <v>209959.96000190009</v>
      </c>
      <c r="E532" s="521">
        <f t="shared" si="61"/>
        <v>929592.96794</v>
      </c>
      <c r="F532" s="522">
        <f t="shared" si="61"/>
        <v>12141398.924699999</v>
      </c>
      <c r="G532" s="521">
        <f t="shared" si="61"/>
        <v>2316055.1394000002</v>
      </c>
      <c r="H532" s="531">
        <f t="shared" si="61"/>
        <v>1574411.6936255004</v>
      </c>
      <c r="I532" s="540">
        <f t="shared" si="60"/>
        <v>17444241.092897233</v>
      </c>
      <c r="J532" s="226"/>
      <c r="K532" s="234"/>
      <c r="L532" s="973"/>
      <c r="M532" s="125"/>
      <c r="R532" s="125"/>
      <c r="S532" s="125"/>
      <c r="T532" s="125"/>
      <c r="U532" s="125"/>
      <c r="V532" s="125"/>
      <c r="W532" s="125"/>
      <c r="X532" s="125"/>
      <c r="Y532" s="125"/>
      <c r="Z532" s="125"/>
      <c r="AA532" s="125"/>
    </row>
    <row r="533" spans="1:27" s="126" customFormat="1" ht="18" customHeight="1" x14ac:dyDescent="0.25">
      <c r="A533" s="225"/>
      <c r="B533" s="523" t="s">
        <v>441</v>
      </c>
      <c r="C533" s="524">
        <v>-83078.216606180664</v>
      </c>
      <c r="D533" s="524">
        <v>-42008.785796916025</v>
      </c>
      <c r="E533" s="524">
        <v>12209.549971998393</v>
      </c>
      <c r="F533" s="525">
        <v>-585350.35473545745</v>
      </c>
      <c r="G533" s="524">
        <v>-115640.23488853443</v>
      </c>
      <c r="H533" s="532">
        <v>-173829.84502623623</v>
      </c>
      <c r="I533" s="541">
        <f t="shared" si="60"/>
        <v>-987697.88708132645</v>
      </c>
      <c r="J533" s="226"/>
      <c r="K533" s="234"/>
      <c r="L533" s="973"/>
      <c r="M533" s="125"/>
      <c r="R533" s="125"/>
      <c r="S533" s="125"/>
      <c r="T533" s="125"/>
      <c r="U533" s="125"/>
      <c r="V533" s="125"/>
      <c r="W533" s="125"/>
      <c r="X533" s="125"/>
      <c r="Y533" s="125"/>
      <c r="Z533" s="125"/>
      <c r="AA533" s="125"/>
    </row>
    <row r="534" spans="1:27" s="126" customFormat="1" ht="18" customHeight="1" x14ac:dyDescent="0.25">
      <c r="A534" s="225"/>
      <c r="B534" s="539" t="s">
        <v>445</v>
      </c>
      <c r="C534" s="521">
        <f t="shared" ref="C534:H534" si="62">SUM(C532:C533)</f>
        <v>189744.19062365149</v>
      </c>
      <c r="D534" s="521">
        <f t="shared" si="62"/>
        <v>167951.17420498407</v>
      </c>
      <c r="E534" s="521">
        <f t="shared" si="62"/>
        <v>941802.51791199844</v>
      </c>
      <c r="F534" s="522">
        <f t="shared" si="62"/>
        <v>11556048.569964541</v>
      </c>
      <c r="G534" s="521">
        <f t="shared" si="62"/>
        <v>2200414.9045114657</v>
      </c>
      <c r="H534" s="531">
        <f t="shared" si="62"/>
        <v>1400581.8485992642</v>
      </c>
      <c r="I534" s="540">
        <f t="shared" si="60"/>
        <v>16456543.205815906</v>
      </c>
      <c r="J534" s="226"/>
      <c r="K534" s="234"/>
      <c r="L534" s="973"/>
      <c r="M534" s="125"/>
      <c r="R534" s="125"/>
      <c r="S534" s="125"/>
      <c r="T534" s="125"/>
      <c r="U534" s="125"/>
      <c r="V534" s="125"/>
      <c r="W534" s="125"/>
      <c r="X534" s="125"/>
      <c r="Y534" s="125"/>
      <c r="Z534" s="125"/>
      <c r="AA534" s="125"/>
    </row>
    <row r="535" spans="1:27" s="126" customFormat="1" ht="18" customHeight="1" x14ac:dyDescent="0.3">
      <c r="A535" s="225"/>
      <c r="B535" s="520"/>
      <c r="C535" s="526"/>
      <c r="D535" s="526"/>
      <c r="E535" s="526"/>
      <c r="F535" s="527"/>
      <c r="G535" s="526"/>
      <c r="H535" s="533"/>
      <c r="I535" s="542"/>
      <c r="J535" s="226"/>
      <c r="K535" s="234"/>
      <c r="L535" s="973"/>
      <c r="M535" s="125"/>
      <c r="R535" s="125"/>
      <c r="S535" s="125"/>
      <c r="T535" s="125"/>
      <c r="U535" s="125"/>
      <c r="V535" s="125"/>
      <c r="W535" s="125"/>
      <c r="X535" s="125"/>
      <c r="Y535" s="125"/>
      <c r="Z535" s="125"/>
      <c r="AA535" s="125"/>
    </row>
    <row r="536" spans="1:27" s="126" customFormat="1" ht="18" customHeight="1" x14ac:dyDescent="0.3">
      <c r="A536" s="225"/>
      <c r="B536" s="511" t="s">
        <v>417</v>
      </c>
      <c r="C536" s="507"/>
      <c r="D536" s="507"/>
      <c r="E536" s="507"/>
      <c r="F536" s="509"/>
      <c r="G536" s="507"/>
      <c r="H536" s="534"/>
      <c r="I536" s="537"/>
      <c r="J536" s="226"/>
      <c r="K536" s="234"/>
      <c r="L536" s="973"/>
      <c r="M536" s="125"/>
      <c r="R536" s="125"/>
      <c r="S536" s="125"/>
      <c r="T536" s="125"/>
      <c r="U536" s="125"/>
      <c r="V536" s="125"/>
      <c r="W536" s="125"/>
      <c r="X536" s="125"/>
      <c r="Y536" s="125"/>
      <c r="Z536" s="125"/>
      <c r="AA536" s="125"/>
    </row>
    <row r="537" spans="1:27" s="126" customFormat="1" ht="18" customHeight="1" x14ac:dyDescent="0.25">
      <c r="A537" s="225"/>
      <c r="B537" s="510" t="s">
        <v>418</v>
      </c>
      <c r="C537" s="515">
        <v>-197631.55383968371</v>
      </c>
      <c r="D537" s="515">
        <v>-75170.63854307335</v>
      </c>
      <c r="E537" s="515">
        <v>-512231.27059402742</v>
      </c>
      <c r="F537" s="516">
        <v>-6682800.2523813117</v>
      </c>
      <c r="G537" s="515">
        <v>-1854470.0281356669</v>
      </c>
      <c r="H537" s="535">
        <v>-695387.20622877788</v>
      </c>
      <c r="I537" s="543">
        <f>SUM(C537:H537)</f>
        <v>-10017690.949722541</v>
      </c>
      <c r="J537" s="226"/>
      <c r="K537" s="234"/>
      <c r="L537" s="973"/>
      <c r="M537" s="125"/>
      <c r="R537" s="125"/>
      <c r="S537" s="125"/>
      <c r="T537" s="125"/>
      <c r="U537" s="125"/>
      <c r="V537" s="125"/>
      <c r="W537" s="125"/>
      <c r="X537" s="125"/>
      <c r="Y537" s="125"/>
      <c r="Z537" s="125"/>
      <c r="AA537" s="125"/>
    </row>
    <row r="538" spans="1:27" s="126" customFormat="1" ht="18" customHeight="1" x14ac:dyDescent="0.25">
      <c r="A538" s="225"/>
      <c r="B538" s="510" t="s">
        <v>419</v>
      </c>
      <c r="C538" s="515">
        <v>223870.20678852891</v>
      </c>
      <c r="D538" s="515">
        <v>54042.89314543119</v>
      </c>
      <c r="E538" s="515">
        <v>-47448.196911487874</v>
      </c>
      <c r="F538" s="516">
        <v>-832804.06843714369</v>
      </c>
      <c r="G538" s="515">
        <v>-105272.87547105447</v>
      </c>
      <c r="H538" s="535">
        <v>-47828.398983922765</v>
      </c>
      <c r="I538" s="543">
        <f>SUM(C538:H538)</f>
        <v>-755440.43986964866</v>
      </c>
      <c r="J538" s="226"/>
      <c r="K538" s="234"/>
      <c r="L538" s="973"/>
      <c r="M538" s="125"/>
      <c r="R538" s="125"/>
      <c r="S538" s="125"/>
      <c r="T538" s="125"/>
      <c r="U538" s="125"/>
      <c r="V538" s="125"/>
      <c r="W538" s="125"/>
      <c r="X538" s="125"/>
      <c r="Y538" s="125"/>
      <c r="Z538" s="125"/>
      <c r="AA538" s="125"/>
    </row>
    <row r="539" spans="1:27" s="126" customFormat="1" ht="18" customHeight="1" x14ac:dyDescent="0.25">
      <c r="A539" s="225"/>
      <c r="B539" s="517" t="s">
        <v>420</v>
      </c>
      <c r="C539" s="549">
        <v>-395752.91240756825</v>
      </c>
      <c r="D539" s="549">
        <v>-119023.25550922302</v>
      </c>
      <c r="E539" s="549">
        <v>-331534.13217911235</v>
      </c>
      <c r="F539" s="550">
        <v>-3757124.9696177547</v>
      </c>
      <c r="G539" s="549">
        <v>-1337031.9815993258</v>
      </c>
      <c r="H539" s="551">
        <v>-715934.5346122348</v>
      </c>
      <c r="I539" s="552">
        <f>SUM(C539:H539)</f>
        <v>-6656401.7859252188</v>
      </c>
      <c r="J539" s="226"/>
      <c r="K539" s="234"/>
      <c r="L539" s="973"/>
      <c r="M539" s="125"/>
      <c r="R539" s="125"/>
      <c r="S539" s="125"/>
      <c r="T539" s="125"/>
      <c r="U539" s="125"/>
      <c r="V539" s="125"/>
      <c r="W539" s="125"/>
      <c r="X539" s="125"/>
      <c r="Y539" s="125"/>
      <c r="Z539" s="125"/>
      <c r="AA539" s="125"/>
    </row>
    <row r="540" spans="1:27" s="126" customFormat="1" ht="18" customHeight="1" x14ac:dyDescent="0.25">
      <c r="A540" s="225"/>
      <c r="B540" s="562" t="s">
        <v>421</v>
      </c>
      <c r="C540" s="608">
        <f t="shared" ref="C540:H540" si="63">SUM(C534:C539)</f>
        <v>-179770.06883507155</v>
      </c>
      <c r="D540" s="608">
        <f t="shared" si="63"/>
        <v>27800.173298118883</v>
      </c>
      <c r="E540" s="608">
        <f t="shared" si="63"/>
        <v>50588.91822737077</v>
      </c>
      <c r="F540" s="609">
        <f t="shared" si="63"/>
        <v>283319.27952833101</v>
      </c>
      <c r="G540" s="608">
        <f t="shared" si="63"/>
        <v>-1096359.9806945813</v>
      </c>
      <c r="H540" s="610">
        <f t="shared" si="63"/>
        <v>-58568.291225671303</v>
      </c>
      <c r="I540" s="611">
        <f>SUM(C540:H540)</f>
        <v>-972989.9697015034</v>
      </c>
      <c r="J540" s="226"/>
      <c r="K540" s="242"/>
      <c r="L540" s="973"/>
      <c r="M540" s="125"/>
      <c r="R540" s="125"/>
      <c r="S540" s="125"/>
      <c r="T540" s="125"/>
      <c r="U540" s="125"/>
      <c r="V540" s="125"/>
      <c r="W540" s="125"/>
      <c r="X540" s="125"/>
      <c r="Y540" s="125"/>
      <c r="Z540" s="125"/>
      <c r="AA540" s="125"/>
    </row>
    <row r="541" spans="1:27" s="126" customFormat="1" ht="18" customHeight="1" x14ac:dyDescent="0.3">
      <c r="A541" s="225"/>
      <c r="B541" s="553"/>
      <c r="C541" s="455"/>
      <c r="D541" s="457"/>
      <c r="E541" s="457"/>
      <c r="F541" s="457"/>
      <c r="G541" s="457"/>
      <c r="H541" s="459"/>
      <c r="I541" s="544"/>
      <c r="J541" s="226"/>
      <c r="K541" s="234"/>
      <c r="L541" s="972"/>
      <c r="R541" s="125"/>
      <c r="S541" s="125"/>
      <c r="T541" s="125"/>
      <c r="U541" s="125"/>
      <c r="V541" s="125"/>
      <c r="W541" s="125"/>
      <c r="X541" s="125"/>
      <c r="Y541" s="125"/>
      <c r="Z541" s="125"/>
      <c r="AA541" s="125"/>
    </row>
    <row r="542" spans="1:27" s="126" customFormat="1" ht="18" customHeight="1" x14ac:dyDescent="0.3">
      <c r="A542" s="225"/>
      <c r="B542" s="511" t="s">
        <v>422</v>
      </c>
      <c r="C542" s="454"/>
      <c r="D542" s="453"/>
      <c r="E542" s="453"/>
      <c r="F542" s="453"/>
      <c r="G542" s="453"/>
      <c r="H542" s="460"/>
      <c r="I542" s="545">
        <f>SUM(I543:I547)</f>
        <v>6845848.35035</v>
      </c>
      <c r="J542" s="226"/>
      <c r="K542" s="234"/>
      <c r="L542" s="972"/>
      <c r="R542" s="125"/>
      <c r="S542" s="125"/>
      <c r="T542" s="125"/>
      <c r="U542" s="125"/>
      <c r="V542" s="125"/>
      <c r="W542" s="125"/>
      <c r="X542" s="125"/>
      <c r="Y542" s="125"/>
      <c r="Z542" s="125"/>
      <c r="AA542" s="125"/>
    </row>
    <row r="543" spans="1:27" s="126" customFormat="1" ht="18" customHeight="1" x14ac:dyDescent="0.3">
      <c r="A543" s="225"/>
      <c r="B543" s="510" t="s">
        <v>423</v>
      </c>
      <c r="C543" s="454"/>
      <c r="D543" s="453"/>
      <c r="E543" s="453"/>
      <c r="F543" s="453"/>
      <c r="G543" s="453"/>
      <c r="H543" s="460"/>
      <c r="I543" s="546"/>
      <c r="J543" s="226"/>
      <c r="K543" s="234"/>
      <c r="L543" s="972"/>
      <c r="R543" s="125"/>
      <c r="S543" s="125"/>
      <c r="T543" s="125"/>
      <c r="U543" s="125"/>
      <c r="V543" s="125"/>
      <c r="W543" s="125"/>
      <c r="X543" s="125"/>
      <c r="Y543" s="125"/>
      <c r="Z543" s="125"/>
      <c r="AA543" s="125"/>
    </row>
    <row r="544" spans="1:27" s="126" customFormat="1" ht="18" customHeight="1" x14ac:dyDescent="0.3">
      <c r="A544" s="225"/>
      <c r="B544" s="510" t="s">
        <v>424</v>
      </c>
      <c r="C544" s="454"/>
      <c r="D544" s="453"/>
      <c r="E544" s="453"/>
      <c r="F544" s="453"/>
      <c r="G544" s="453"/>
      <c r="H544" s="460"/>
      <c r="I544" s="546">
        <v>7910652.2813400002</v>
      </c>
      <c r="J544" s="226"/>
      <c r="K544" s="234"/>
      <c r="L544" s="972"/>
      <c r="R544" s="125"/>
      <c r="S544" s="125"/>
      <c r="T544" s="125"/>
      <c r="U544" s="125"/>
      <c r="V544" s="125"/>
      <c r="W544" s="125"/>
      <c r="X544" s="125"/>
      <c r="Y544" s="125"/>
      <c r="Z544" s="125"/>
      <c r="AA544" s="125"/>
    </row>
    <row r="545" spans="1:27" s="126" customFormat="1" ht="18" customHeight="1" x14ac:dyDescent="0.3">
      <c r="A545" s="225"/>
      <c r="B545" s="510" t="s">
        <v>425</v>
      </c>
      <c r="C545" s="454"/>
      <c r="D545" s="453"/>
      <c r="E545" s="453"/>
      <c r="F545" s="453"/>
      <c r="G545" s="453"/>
      <c r="H545" s="460"/>
      <c r="I545" s="547">
        <v>110107.48376999998</v>
      </c>
      <c r="J545" s="226"/>
      <c r="K545" s="234"/>
      <c r="L545" s="972"/>
      <c r="R545" s="125"/>
      <c r="S545" s="125"/>
      <c r="T545" s="125"/>
      <c r="U545" s="125"/>
      <c r="V545" s="125"/>
      <c r="W545" s="125"/>
      <c r="X545" s="125"/>
      <c r="Y545" s="125"/>
      <c r="Z545" s="125"/>
      <c r="AA545" s="125"/>
    </row>
    <row r="546" spans="1:27" s="126" customFormat="1" ht="18" customHeight="1" x14ac:dyDescent="0.3">
      <c r="A546" s="225"/>
      <c r="B546" s="510" t="s">
        <v>426</v>
      </c>
      <c r="C546" s="454"/>
      <c r="D546" s="453"/>
      <c r="E546" s="453"/>
      <c r="F546" s="453"/>
      <c r="G546" s="453"/>
      <c r="H546" s="460"/>
      <c r="I546" s="547">
        <v>-41272.835679999975</v>
      </c>
      <c r="J546" s="226"/>
      <c r="K546" s="234"/>
      <c r="L546" s="972"/>
      <c r="R546" s="125"/>
      <c r="S546" s="125"/>
      <c r="T546" s="125"/>
      <c r="U546" s="125"/>
      <c r="V546" s="125"/>
      <c r="W546" s="125"/>
      <c r="X546" s="125"/>
      <c r="Y546" s="125"/>
      <c r="Z546" s="125"/>
      <c r="AA546" s="125"/>
    </row>
    <row r="547" spans="1:27" s="126" customFormat="1" ht="18" customHeight="1" x14ac:dyDescent="0.3">
      <c r="A547" s="225"/>
      <c r="B547" s="510" t="s">
        <v>427</v>
      </c>
      <c r="C547" s="454"/>
      <c r="D547" s="453"/>
      <c r="E547" s="453"/>
      <c r="F547" s="453"/>
      <c r="G547" s="453"/>
      <c r="H547" s="460"/>
      <c r="I547" s="547">
        <v>-1133638.5790800001</v>
      </c>
      <c r="J547" s="226"/>
      <c r="K547" s="234"/>
      <c r="L547" s="972"/>
      <c r="R547" s="125"/>
      <c r="S547" s="125"/>
      <c r="T547" s="125"/>
      <c r="U547" s="125"/>
      <c r="V547" s="125"/>
      <c r="W547" s="125"/>
      <c r="X547" s="125"/>
      <c r="Y547" s="125"/>
      <c r="Z547" s="125"/>
      <c r="AA547" s="125"/>
    </row>
    <row r="548" spans="1:27" s="126" customFormat="1" ht="18" customHeight="1" x14ac:dyDescent="0.3">
      <c r="A548" s="225"/>
      <c r="B548" s="510"/>
      <c r="C548" s="454"/>
      <c r="D548" s="453"/>
      <c r="E548" s="453"/>
      <c r="F548" s="453"/>
      <c r="G548" s="453"/>
      <c r="H548" s="460"/>
      <c r="I548" s="537"/>
      <c r="J548" s="226"/>
      <c r="K548" s="234"/>
      <c r="L548" s="972"/>
      <c r="R548" s="125"/>
      <c r="S548" s="125"/>
      <c r="T548" s="125"/>
      <c r="U548" s="125"/>
      <c r="V548" s="125"/>
      <c r="W548" s="125"/>
      <c r="X548" s="125"/>
      <c r="Y548" s="125"/>
      <c r="Z548" s="125"/>
      <c r="AA548" s="125"/>
    </row>
    <row r="549" spans="1:27" s="126" customFormat="1" ht="18" customHeight="1" x14ac:dyDescent="0.3">
      <c r="A549" s="225"/>
      <c r="B549" s="511" t="s">
        <v>428</v>
      </c>
      <c r="C549" s="454"/>
      <c r="D549" s="453"/>
      <c r="E549" s="453"/>
      <c r="F549" s="453"/>
      <c r="G549" s="453"/>
      <c r="H549" s="460"/>
      <c r="I549" s="546"/>
      <c r="J549" s="226"/>
      <c r="K549" s="234"/>
      <c r="L549" s="972"/>
      <c r="R549" s="125"/>
      <c r="S549" s="125"/>
      <c r="T549" s="125"/>
      <c r="U549" s="125"/>
      <c r="V549" s="125"/>
      <c r="W549" s="125"/>
      <c r="X549" s="125"/>
      <c r="Y549" s="125"/>
      <c r="Z549" s="125"/>
      <c r="AA549" s="125"/>
    </row>
    <row r="550" spans="1:27" s="126" customFormat="1" ht="28.95" customHeight="1" x14ac:dyDescent="0.3">
      <c r="A550" s="225"/>
      <c r="B550" s="510" t="s">
        <v>429</v>
      </c>
      <c r="C550" s="454"/>
      <c r="D550" s="453"/>
      <c r="E550" s="453"/>
      <c r="F550" s="453"/>
      <c r="G550" s="453"/>
      <c r="H550" s="460"/>
      <c r="I550" s="546">
        <v>-480393.46354979998</v>
      </c>
      <c r="J550" s="226"/>
      <c r="K550" s="234"/>
      <c r="L550" s="972"/>
      <c r="R550" s="125"/>
      <c r="S550" s="125"/>
      <c r="T550" s="125"/>
      <c r="U550" s="125"/>
      <c r="V550" s="125"/>
      <c r="W550" s="125"/>
      <c r="X550" s="125"/>
      <c r="Y550" s="125"/>
      <c r="Z550" s="125"/>
      <c r="AA550" s="125"/>
    </row>
    <row r="551" spans="1:27" s="126" customFormat="1" ht="18" customHeight="1" x14ac:dyDescent="0.3">
      <c r="A551" s="225"/>
      <c r="B551" s="510" t="s">
        <v>430</v>
      </c>
      <c r="C551" s="454"/>
      <c r="D551" s="453"/>
      <c r="E551" s="453"/>
      <c r="F551" s="453"/>
      <c r="G551" s="453"/>
      <c r="H551" s="460"/>
      <c r="I551" s="537"/>
      <c r="J551" s="226"/>
      <c r="K551" s="234"/>
      <c r="L551" s="972"/>
      <c r="R551" s="125"/>
      <c r="S551" s="125"/>
      <c r="T551" s="125"/>
      <c r="U551" s="125"/>
      <c r="V551" s="125"/>
      <c r="W551" s="125"/>
      <c r="X551" s="125"/>
      <c r="Y551" s="125"/>
      <c r="Z551" s="125"/>
      <c r="AA551" s="125"/>
    </row>
    <row r="552" spans="1:27" s="126" customFormat="1" ht="18" customHeight="1" x14ac:dyDescent="0.3">
      <c r="A552" s="225"/>
      <c r="B552" s="511" t="s">
        <v>431</v>
      </c>
      <c r="C552" s="454"/>
      <c r="D552" s="453"/>
      <c r="E552" s="453"/>
      <c r="F552" s="453"/>
      <c r="G552" s="453"/>
      <c r="H552" s="460"/>
      <c r="I552" s="545">
        <f>+I540+I542+I550</f>
        <v>5392464.9170986963</v>
      </c>
      <c r="J552" s="226"/>
      <c r="K552" s="234"/>
      <c r="L552" s="972"/>
      <c r="R552" s="125"/>
      <c r="S552" s="125"/>
      <c r="T552" s="125"/>
      <c r="U552" s="125"/>
      <c r="V552" s="125"/>
      <c r="W552" s="125"/>
      <c r="X552" s="125"/>
      <c r="Y552" s="125"/>
      <c r="Z552" s="125"/>
      <c r="AA552" s="125"/>
    </row>
    <row r="553" spans="1:27" s="126" customFormat="1" ht="18" customHeight="1" x14ac:dyDescent="0.3">
      <c r="A553" s="225"/>
      <c r="B553" s="510" t="s">
        <v>432</v>
      </c>
      <c r="C553" s="454"/>
      <c r="D553" s="453"/>
      <c r="E553" s="453"/>
      <c r="F553" s="453"/>
      <c r="G553" s="453"/>
      <c r="H553" s="460"/>
      <c r="I553" s="537"/>
      <c r="J553" s="226"/>
      <c r="K553" s="234"/>
      <c r="L553" s="972"/>
      <c r="R553" s="125"/>
      <c r="S553" s="125"/>
      <c r="T553" s="125"/>
      <c r="U553" s="125"/>
      <c r="V553" s="125"/>
      <c r="W553" s="125"/>
      <c r="X553" s="125"/>
      <c r="Y553" s="125"/>
      <c r="Z553" s="125"/>
      <c r="AA553" s="125"/>
    </row>
    <row r="554" spans="1:27" s="126" customFormat="1" ht="18" customHeight="1" x14ac:dyDescent="0.3">
      <c r="A554" s="225"/>
      <c r="B554" s="511" t="s">
        <v>433</v>
      </c>
      <c r="C554" s="454"/>
      <c r="D554" s="453"/>
      <c r="E554" s="453"/>
      <c r="F554" s="453"/>
      <c r="G554" s="453"/>
      <c r="H554" s="460"/>
      <c r="I554" s="545">
        <f>SUM(I552:I553)</f>
        <v>5392464.9170986963</v>
      </c>
      <c r="J554" s="226"/>
      <c r="K554" s="234"/>
      <c r="L554" s="972"/>
      <c r="R554" s="125"/>
      <c r="S554" s="125"/>
      <c r="T554" s="125"/>
      <c r="U554" s="125"/>
      <c r="V554" s="125"/>
      <c r="W554" s="125"/>
      <c r="X554" s="125"/>
      <c r="Y554" s="125"/>
      <c r="Z554" s="125"/>
      <c r="AA554" s="125"/>
    </row>
    <row r="555" spans="1:27" s="126" customFormat="1" ht="18" customHeight="1" x14ac:dyDescent="0.3">
      <c r="A555" s="225"/>
      <c r="B555" s="510" t="s">
        <v>434</v>
      </c>
      <c r="C555" s="454"/>
      <c r="D555" s="453"/>
      <c r="E555" s="453"/>
      <c r="F555" s="453"/>
      <c r="G555" s="453"/>
      <c r="H555" s="460"/>
      <c r="I555" s="546">
        <v>-1063539.73530849</v>
      </c>
      <c r="J555" s="226"/>
      <c r="K555" s="234"/>
      <c r="L555" s="972"/>
      <c r="R555" s="125"/>
      <c r="S555" s="125"/>
      <c r="T555" s="125"/>
      <c r="U555" s="125"/>
      <c r="V555" s="125"/>
      <c r="W555" s="125"/>
      <c r="X555" s="125"/>
      <c r="Y555" s="125"/>
      <c r="Z555" s="125"/>
      <c r="AA555" s="125"/>
    </row>
    <row r="556" spans="1:27" s="126" customFormat="1" ht="18" customHeight="1" thickBot="1" x14ac:dyDescent="0.35">
      <c r="A556" s="225"/>
      <c r="B556" s="512" t="s">
        <v>435</v>
      </c>
      <c r="C556" s="494"/>
      <c r="D556" s="493"/>
      <c r="E556" s="493"/>
      <c r="F556" s="493"/>
      <c r="G556" s="493"/>
      <c r="H556" s="536"/>
      <c r="I556" s="548">
        <f>SUM(I554:I555)</f>
        <v>4328925.1817902066</v>
      </c>
      <c r="J556" s="226"/>
      <c r="K556" s="234"/>
      <c r="L556" s="972"/>
      <c r="R556" s="125"/>
      <c r="S556" s="125"/>
      <c r="T556" s="125"/>
      <c r="U556" s="125"/>
      <c r="V556" s="125"/>
      <c r="W556" s="125"/>
      <c r="X556" s="125"/>
      <c r="Y556" s="125"/>
      <c r="Z556" s="125"/>
      <c r="AA556" s="125"/>
    </row>
    <row r="557" spans="1:27" s="126" customFormat="1" ht="14.25" customHeight="1" x14ac:dyDescent="0.3">
      <c r="A557" s="225"/>
      <c r="B557" s="209"/>
      <c r="C557" s="210"/>
      <c r="D557" s="210"/>
      <c r="E557" s="210"/>
      <c r="F557" s="210"/>
      <c r="G557" s="210"/>
      <c r="H557" s="210"/>
      <c r="I557" s="215"/>
      <c r="J557" s="215"/>
      <c r="K557" s="237"/>
      <c r="L557" s="972"/>
      <c r="R557" s="125"/>
      <c r="S557" s="125"/>
      <c r="T557" s="125"/>
      <c r="U557" s="125"/>
      <c r="V557" s="125"/>
      <c r="W557" s="125"/>
      <c r="X557" s="125"/>
      <c r="Y557" s="125"/>
      <c r="Z557" s="125"/>
      <c r="AA557" s="125"/>
    </row>
    <row r="558" spans="1:27" s="126" customFormat="1" ht="14.25" customHeight="1" x14ac:dyDescent="0.3">
      <c r="A558" s="225"/>
      <c r="B558" s="209"/>
      <c r="C558" s="210"/>
      <c r="D558" s="210"/>
      <c r="E558" s="210"/>
      <c r="F558" s="210"/>
      <c r="G558" s="210"/>
      <c r="H558" s="210"/>
      <c r="I558" s="215"/>
      <c r="J558" s="215"/>
      <c r="K558" s="202"/>
      <c r="L558" s="972"/>
      <c r="R558" s="125"/>
      <c r="S558" s="125"/>
      <c r="T558" s="125"/>
      <c r="U558" s="125"/>
      <c r="V558" s="125"/>
      <c r="W558" s="125"/>
      <c r="X558" s="125"/>
      <c r="Y558" s="125"/>
      <c r="Z558" s="125"/>
      <c r="AA558" s="125"/>
    </row>
    <row r="559" spans="1:27" ht="14.25" customHeight="1" x14ac:dyDescent="0.3"/>
    <row r="560" spans="1:27" ht="14.25" customHeight="1" x14ac:dyDescent="0.3">
      <c r="B560" s="126"/>
    </row>
    <row r="561" spans="2:2" ht="48.6" customHeight="1" x14ac:dyDescent="0.3">
      <c r="B561" s="146"/>
    </row>
    <row r="562" spans="2:2" ht="14.25" customHeight="1" x14ac:dyDescent="0.3"/>
    <row r="563" spans="2:2" ht="14.25" customHeight="1" x14ac:dyDescent="0.3"/>
    <row r="564" spans="2:2" ht="14.25" customHeight="1" x14ac:dyDescent="0.3"/>
    <row r="565" spans="2:2" ht="14.25" customHeight="1" x14ac:dyDescent="0.3"/>
    <row r="566" spans="2:2" ht="14.25" customHeight="1" x14ac:dyDescent="0.3"/>
    <row r="567" spans="2:2" ht="14.25" customHeight="1" x14ac:dyDescent="0.3"/>
    <row r="568" spans="2:2" ht="14.25" customHeight="1" x14ac:dyDescent="0.3"/>
    <row r="569" spans="2:2" ht="14.25" customHeight="1" x14ac:dyDescent="0.3"/>
    <row r="570" spans="2:2" ht="14.25" customHeight="1" x14ac:dyDescent="0.3"/>
    <row r="571" spans="2:2" ht="14.25" customHeight="1" x14ac:dyDescent="0.3"/>
    <row r="572" spans="2:2" ht="14.25" customHeight="1" x14ac:dyDescent="0.3"/>
    <row r="573" spans="2:2" ht="14.25" customHeight="1" x14ac:dyDescent="0.3"/>
    <row r="574" spans="2:2" ht="14.25" customHeight="1" x14ac:dyDescent="0.3"/>
    <row r="575" spans="2:2" ht="14.25" customHeight="1" x14ac:dyDescent="0.3"/>
    <row r="576" spans="2:2" ht="14.25" customHeight="1" x14ac:dyDescent="0.3"/>
  </sheetData>
  <mergeCells count="153">
    <mergeCell ref="B3:K3"/>
    <mergeCell ref="K526:K527"/>
    <mergeCell ref="K489:K490"/>
    <mergeCell ref="G524:I524"/>
    <mergeCell ref="B525:B527"/>
    <mergeCell ref="C525:I525"/>
    <mergeCell ref="C526:C527"/>
    <mergeCell ref="D526:D527"/>
    <mergeCell ref="E526:F526"/>
    <mergeCell ref="G526:G527"/>
    <mergeCell ref="H526:H527"/>
    <mergeCell ref="I526:I527"/>
    <mergeCell ref="G487:I487"/>
    <mergeCell ref="B488:B490"/>
    <mergeCell ref="C488:I488"/>
    <mergeCell ref="C489:C490"/>
    <mergeCell ref="D489:D490"/>
    <mergeCell ref="E489:F489"/>
    <mergeCell ref="G489:G490"/>
    <mergeCell ref="H489:H490"/>
    <mergeCell ref="I489:I490"/>
    <mergeCell ref="G450:I450"/>
    <mergeCell ref="B451:B453"/>
    <mergeCell ref="C451:I451"/>
    <mergeCell ref="C452:C453"/>
    <mergeCell ref="D452:D453"/>
    <mergeCell ref="E452:F452"/>
    <mergeCell ref="G452:G453"/>
    <mergeCell ref="H452:H453"/>
    <mergeCell ref="I452:I453"/>
    <mergeCell ref="G413:I413"/>
    <mergeCell ref="B414:B416"/>
    <mergeCell ref="C414:I414"/>
    <mergeCell ref="C415:C416"/>
    <mergeCell ref="D415:D416"/>
    <mergeCell ref="E415:F415"/>
    <mergeCell ref="G415:G416"/>
    <mergeCell ref="H415:H416"/>
    <mergeCell ref="I415:I416"/>
    <mergeCell ref="I376:K376"/>
    <mergeCell ref="B377:B379"/>
    <mergeCell ref="C377:K377"/>
    <mergeCell ref="C378:C379"/>
    <mergeCell ref="D378:D379"/>
    <mergeCell ref="E378:F378"/>
    <mergeCell ref="G378:G379"/>
    <mergeCell ref="H378:H379"/>
    <mergeCell ref="I378:I379"/>
    <mergeCell ref="J378:J379"/>
    <mergeCell ref="K378:K379"/>
    <mergeCell ref="G339:I339"/>
    <mergeCell ref="B340:B342"/>
    <mergeCell ref="C340:I340"/>
    <mergeCell ref="C341:C342"/>
    <mergeCell ref="D341:D342"/>
    <mergeCell ref="E341:F341"/>
    <mergeCell ref="G341:G342"/>
    <mergeCell ref="H341:H342"/>
    <mergeCell ref="I341:I342"/>
    <mergeCell ref="H302:I302"/>
    <mergeCell ref="B303:B305"/>
    <mergeCell ref="C303:I303"/>
    <mergeCell ref="C304:C305"/>
    <mergeCell ref="D304:D305"/>
    <mergeCell ref="E304:F304"/>
    <mergeCell ref="G304:G305"/>
    <mergeCell ref="H304:H305"/>
    <mergeCell ref="I304:I305"/>
    <mergeCell ref="K229:K230"/>
    <mergeCell ref="H264:I264"/>
    <mergeCell ref="B265:B267"/>
    <mergeCell ref="C265:I265"/>
    <mergeCell ref="C266:C267"/>
    <mergeCell ref="D266:D267"/>
    <mergeCell ref="E266:F266"/>
    <mergeCell ref="G266:G267"/>
    <mergeCell ref="H266:H267"/>
    <mergeCell ref="I266:I267"/>
    <mergeCell ref="H227:I227"/>
    <mergeCell ref="B228:B230"/>
    <mergeCell ref="C228:I228"/>
    <mergeCell ref="C229:C230"/>
    <mergeCell ref="D229:D230"/>
    <mergeCell ref="E229:F229"/>
    <mergeCell ref="G229:G230"/>
    <mergeCell ref="H229:H230"/>
    <mergeCell ref="I229:I230"/>
    <mergeCell ref="K155:K156"/>
    <mergeCell ref="H190:I190"/>
    <mergeCell ref="B191:B193"/>
    <mergeCell ref="C191:I191"/>
    <mergeCell ref="C192:C193"/>
    <mergeCell ref="D192:D193"/>
    <mergeCell ref="E192:F192"/>
    <mergeCell ref="G192:G193"/>
    <mergeCell ref="H192:H193"/>
    <mergeCell ref="I192:I193"/>
    <mergeCell ref="H153:I153"/>
    <mergeCell ref="B154:B156"/>
    <mergeCell ref="C154:I154"/>
    <mergeCell ref="C155:C156"/>
    <mergeCell ref="D155:D156"/>
    <mergeCell ref="E155:F155"/>
    <mergeCell ref="G155:G156"/>
    <mergeCell ref="H155:H156"/>
    <mergeCell ref="I155:I156"/>
    <mergeCell ref="K81:K82"/>
    <mergeCell ref="H116:I116"/>
    <mergeCell ref="B117:B119"/>
    <mergeCell ref="C117:I117"/>
    <mergeCell ref="C118:C119"/>
    <mergeCell ref="D118:D119"/>
    <mergeCell ref="E118:F118"/>
    <mergeCell ref="G118:G119"/>
    <mergeCell ref="H118:H119"/>
    <mergeCell ref="I118:I119"/>
    <mergeCell ref="K118:K119"/>
    <mergeCell ref="H79:I79"/>
    <mergeCell ref="B80:B82"/>
    <mergeCell ref="C80:I80"/>
    <mergeCell ref="C81:C82"/>
    <mergeCell ref="D81:D82"/>
    <mergeCell ref="E81:F81"/>
    <mergeCell ref="G81:G82"/>
    <mergeCell ref="H81:H82"/>
    <mergeCell ref="I81:I82"/>
    <mergeCell ref="H42:I42"/>
    <mergeCell ref="B43:B45"/>
    <mergeCell ref="C43:I43"/>
    <mergeCell ref="C44:C45"/>
    <mergeCell ref="D44:D45"/>
    <mergeCell ref="E44:F44"/>
    <mergeCell ref="G44:G45"/>
    <mergeCell ref="H44:H45"/>
    <mergeCell ref="J7:J8"/>
    <mergeCell ref="I44:I45"/>
    <mergeCell ref="B40:I40"/>
    <mergeCell ref="I5:K5"/>
    <mergeCell ref="B6:B8"/>
    <mergeCell ref="C6:K6"/>
    <mergeCell ref="L6:P6"/>
    <mergeCell ref="C7:C8"/>
    <mergeCell ref="D7:D8"/>
    <mergeCell ref="E7:F7"/>
    <mergeCell ref="G7:G8"/>
    <mergeCell ref="H7:H8"/>
    <mergeCell ref="I7:I8"/>
    <mergeCell ref="O7:O8"/>
    <mergeCell ref="P7:P8"/>
    <mergeCell ref="K7:K8"/>
    <mergeCell ref="L7:L8"/>
    <mergeCell ref="M7:M8"/>
    <mergeCell ref="N7:N8"/>
  </mergeCells>
  <pageMargins left="0.18" right="0.17" top="0.27" bottom="0.75" header="0.3" footer="0.3"/>
  <pageSetup paperSize="9" scale="59" orientation="landscape" r:id="rId1"/>
  <rowBreaks count="14" manualBreakCount="14">
    <brk id="38" max="11" man="1"/>
    <brk id="75" max="11" man="1"/>
    <brk id="112" max="11" man="1"/>
    <brk id="149" max="11" man="1"/>
    <brk id="186" max="11" man="1"/>
    <brk id="223" max="11" man="1"/>
    <brk id="260" max="11" man="1"/>
    <brk id="297" max="11" man="1"/>
    <brk id="335" max="11" man="1"/>
    <brk id="372" max="11" man="1"/>
    <brk id="409" max="11" man="1"/>
    <brk id="446" max="11" man="1"/>
    <brk id="483" max="11" man="1"/>
    <brk id="520" max="11"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C39"/>
  <sheetViews>
    <sheetView showGridLines="0" view="pageBreakPreview" zoomScaleNormal="100" zoomScaleSheetLayoutView="100" workbookViewId="0">
      <selection activeCell="E10" sqref="E10"/>
    </sheetView>
  </sheetViews>
  <sheetFormatPr defaultRowHeight="14.4" x14ac:dyDescent="0.3"/>
  <cols>
    <col min="1" max="1" width="6.109375" customWidth="1"/>
    <col min="2" max="2" width="14.44140625" style="98" customWidth="1"/>
    <col min="3" max="3" width="146.109375" customWidth="1"/>
    <col min="4" max="4" width="12.109375" customWidth="1"/>
  </cols>
  <sheetData>
    <row r="2" spans="2:3" ht="16.2" customHeight="1" x14ac:dyDescent="0.3">
      <c r="B2" s="638" t="s">
        <v>48</v>
      </c>
      <c r="C2" s="751"/>
    </row>
    <row r="3" spans="2:3" ht="25.2" customHeight="1" x14ac:dyDescent="0.3">
      <c r="B3" s="111" t="s">
        <v>49</v>
      </c>
      <c r="C3" s="112" t="s">
        <v>50</v>
      </c>
    </row>
    <row r="4" spans="2:3" ht="19.95" customHeight="1" x14ac:dyDescent="0.3">
      <c r="B4" s="768">
        <v>1</v>
      </c>
      <c r="C4" s="766" t="s">
        <v>51</v>
      </c>
    </row>
    <row r="5" spans="2:3" ht="19.95" customHeight="1" x14ac:dyDescent="0.3">
      <c r="B5" s="768">
        <v>2</v>
      </c>
      <c r="C5" s="766" t="s">
        <v>52</v>
      </c>
    </row>
    <row r="6" spans="2:3" ht="19.95" customHeight="1" x14ac:dyDescent="0.3">
      <c r="B6" s="768">
        <v>3</v>
      </c>
      <c r="C6" s="766" t="s">
        <v>53</v>
      </c>
    </row>
    <row r="7" spans="2:3" ht="19.95" customHeight="1" x14ac:dyDescent="0.3">
      <c r="B7" s="768">
        <v>4</v>
      </c>
      <c r="C7" s="767" t="s">
        <v>54</v>
      </c>
    </row>
    <row r="8" spans="2:3" ht="19.95" customHeight="1" x14ac:dyDescent="0.3">
      <c r="B8" s="768">
        <v>5</v>
      </c>
      <c r="C8" s="767" t="s">
        <v>55</v>
      </c>
    </row>
    <row r="9" spans="2:3" ht="19.95" customHeight="1" x14ac:dyDescent="0.3">
      <c r="B9" s="768">
        <v>6</v>
      </c>
      <c r="C9" s="767" t="s">
        <v>56</v>
      </c>
    </row>
    <row r="10" spans="2:3" ht="19.95" customHeight="1" x14ac:dyDescent="0.3">
      <c r="B10" s="768">
        <v>7</v>
      </c>
      <c r="C10" s="767" t="s">
        <v>57</v>
      </c>
    </row>
    <row r="11" spans="2:3" ht="19.95" customHeight="1" x14ac:dyDescent="0.3">
      <c r="B11" s="768">
        <v>8</v>
      </c>
      <c r="C11" s="767" t="s">
        <v>58</v>
      </c>
    </row>
    <row r="12" spans="2:3" ht="19.95" customHeight="1" x14ac:dyDescent="0.3">
      <c r="B12" s="768">
        <v>9</v>
      </c>
      <c r="C12" s="767" t="s">
        <v>65</v>
      </c>
    </row>
    <row r="13" spans="2:3" ht="19.95" customHeight="1" x14ac:dyDescent="0.3">
      <c r="B13" s="768">
        <v>10</v>
      </c>
      <c r="C13" s="767" t="s">
        <v>59</v>
      </c>
    </row>
    <row r="14" spans="2:3" ht="19.95" customHeight="1" x14ac:dyDescent="0.3">
      <c r="B14" s="768">
        <v>11</v>
      </c>
      <c r="C14" s="767" t="s">
        <v>60</v>
      </c>
    </row>
    <row r="15" spans="2:3" ht="19.95" customHeight="1" x14ac:dyDescent="0.3">
      <c r="B15" s="768">
        <v>12</v>
      </c>
      <c r="C15" s="767" t="s">
        <v>61</v>
      </c>
    </row>
    <row r="16" spans="2:3" ht="19.95" customHeight="1" x14ac:dyDescent="0.3">
      <c r="B16" s="768">
        <v>13</v>
      </c>
      <c r="C16" s="767" t="s">
        <v>62</v>
      </c>
    </row>
    <row r="17" spans="2:3" ht="19.95" customHeight="1" x14ac:dyDescent="0.3">
      <c r="B17" s="768">
        <v>14</v>
      </c>
      <c r="C17" s="767" t="s">
        <v>63</v>
      </c>
    </row>
    <row r="18" spans="2:3" ht="19.95" customHeight="1" x14ac:dyDescent="0.3">
      <c r="B18" s="768">
        <v>15</v>
      </c>
      <c r="C18" s="767" t="s">
        <v>64</v>
      </c>
    </row>
    <row r="19" spans="2:3" ht="19.95" customHeight="1" x14ac:dyDescent="0.3">
      <c r="B19" s="768"/>
      <c r="C19" s="767"/>
    </row>
    <row r="20" spans="2:3" ht="19.95" customHeight="1" x14ac:dyDescent="0.3">
      <c r="B20" s="842" t="s">
        <v>66</v>
      </c>
      <c r="C20" s="842"/>
    </row>
    <row r="21" spans="2:3" ht="19.95" customHeight="1" x14ac:dyDescent="0.3">
      <c r="B21" s="111" t="s">
        <v>49</v>
      </c>
      <c r="C21" s="112" t="s">
        <v>50</v>
      </c>
    </row>
    <row r="22" spans="2:3" ht="19.95" customHeight="1" x14ac:dyDescent="0.3">
      <c r="B22" s="638">
        <v>16</v>
      </c>
      <c r="C22" s="767" t="s">
        <v>67</v>
      </c>
    </row>
    <row r="23" spans="2:3" ht="19.95" customHeight="1" x14ac:dyDescent="0.3">
      <c r="B23" s="638">
        <v>17</v>
      </c>
      <c r="C23" s="767" t="s">
        <v>68</v>
      </c>
    </row>
    <row r="24" spans="2:3" ht="19.95" customHeight="1" x14ac:dyDescent="0.3">
      <c r="B24" s="638">
        <v>18</v>
      </c>
      <c r="C24" s="767" t="s">
        <v>69</v>
      </c>
    </row>
    <row r="25" spans="2:3" ht="19.95" customHeight="1" x14ac:dyDescent="0.3">
      <c r="B25" s="638">
        <v>19</v>
      </c>
      <c r="C25" s="767" t="s">
        <v>70</v>
      </c>
    </row>
    <row r="26" spans="2:3" ht="19.95" customHeight="1" x14ac:dyDescent="0.3">
      <c r="B26" s="638">
        <v>20</v>
      </c>
      <c r="C26" s="767" t="s">
        <v>71</v>
      </c>
    </row>
    <row r="27" spans="2:3" ht="19.95" customHeight="1" x14ac:dyDescent="0.3">
      <c r="B27" s="638">
        <v>21</v>
      </c>
      <c r="C27" s="767" t="s">
        <v>72</v>
      </c>
    </row>
    <row r="28" spans="2:3" ht="19.95" customHeight="1" x14ac:dyDescent="0.3">
      <c r="B28" s="638">
        <v>22</v>
      </c>
      <c r="C28" s="767" t="s">
        <v>73</v>
      </c>
    </row>
    <row r="29" spans="2:3" ht="19.95" customHeight="1" x14ac:dyDescent="0.3">
      <c r="B29" s="638">
        <v>23</v>
      </c>
      <c r="C29" s="767" t="s">
        <v>74</v>
      </c>
    </row>
    <row r="30" spans="2:3" ht="19.95" customHeight="1" x14ac:dyDescent="0.3">
      <c r="B30" s="638">
        <v>24</v>
      </c>
      <c r="C30" s="767" t="s">
        <v>75</v>
      </c>
    </row>
    <row r="31" spans="2:3" ht="19.95" customHeight="1" x14ac:dyDescent="0.3">
      <c r="B31" s="638">
        <v>25</v>
      </c>
      <c r="C31" s="767" t="s">
        <v>76</v>
      </c>
    </row>
    <row r="32" spans="2:3" ht="19.95" customHeight="1" x14ac:dyDescent="0.3">
      <c r="B32" s="638">
        <v>26</v>
      </c>
      <c r="C32" s="767" t="s">
        <v>77</v>
      </c>
    </row>
    <row r="33" spans="2:3" ht="19.95" customHeight="1" x14ac:dyDescent="0.3">
      <c r="B33" s="638"/>
      <c r="C33" s="767" t="s">
        <v>78</v>
      </c>
    </row>
    <row r="34" spans="2:3" ht="19.2" customHeight="1" x14ac:dyDescent="0.3">
      <c r="B34" s="638">
        <v>27</v>
      </c>
      <c r="C34" s="767" t="s">
        <v>79</v>
      </c>
    </row>
    <row r="35" spans="2:3" ht="19.2" customHeight="1" x14ac:dyDescent="0.3">
      <c r="B35" s="638"/>
      <c r="C35" s="767" t="s">
        <v>80</v>
      </c>
    </row>
    <row r="36" spans="2:3" ht="19.95" customHeight="1" x14ac:dyDescent="0.3">
      <c r="B36" s="638">
        <v>28</v>
      </c>
      <c r="C36" s="767" t="s">
        <v>81</v>
      </c>
    </row>
    <row r="37" spans="2:3" ht="19.95" customHeight="1" x14ac:dyDescent="0.3">
      <c r="B37" s="638"/>
      <c r="C37" s="767" t="s">
        <v>82</v>
      </c>
    </row>
    <row r="38" spans="2:3" ht="19.95" customHeight="1" x14ac:dyDescent="0.3">
      <c r="B38" s="638">
        <v>29</v>
      </c>
      <c r="C38" s="767" t="s">
        <v>83</v>
      </c>
    </row>
    <row r="39" spans="2:3" ht="19.95" customHeight="1" thickBot="1" x14ac:dyDescent="0.35">
      <c r="B39" s="736"/>
      <c r="C39" s="767" t="s">
        <v>83</v>
      </c>
    </row>
  </sheetData>
  <mergeCells count="1">
    <mergeCell ref="B20:C20"/>
  </mergeCells>
  <hyperlinks>
    <hyperlink ref="C4" location="'1.Market Share'!A1" display="Company-wise Market Share of Gross Written Premium (2020 - 2024)"/>
    <hyperlink ref="C5" location="'2.GWP - Segment Wise'!A1" display="Category - wise Analysis of Gross Written Premium (2019 - 2023)"/>
    <hyperlink ref="C6" location="'3.Reinsurance &amp; Retention '!A1" display="Reinsurance Premium and Retention (2019 - 2023)"/>
    <hyperlink ref="C7" location="'4.GWP - Misc. Insurance'!A1" display="Category - wise Analysis of GWP of Miscellaneous Insurance Premium for 2022 &amp; 2023"/>
    <hyperlink ref="C8" location="'5.Number of Policies '!A1" display="Number of Policies representing Gross Written Premium (2019 - 2023)"/>
    <hyperlink ref="C9" location="'6.policies inforce '!A1" display="Details of  Policies in Force and Sum Insured for 2022 &amp; 2023"/>
    <hyperlink ref="C10" location="'7.Expense Analysis -overall'!A1" display="Net Earned Premium, Net Claims Incurred, Net Expenses, Net Claims Ratio, Net Expense Ratio and Net Combined Ratio (2019 - 2023)"/>
    <hyperlink ref="C11" location="'8.Expense Analysis - Classwise'!A1" display="Category Wise Net Earned Premium, Net Claims Incurred, Net Claims Ratio, Net Expenses, Net Expense Ratio and Net Combined Ratio (2019 - 2023)"/>
    <hyperlink ref="C13" location="'10.Concentration of assets I'!A1" display="Concentration of Assets, Investment Income and Average Investment Yield for 2023 &amp; 2024"/>
    <hyperlink ref="C14" location="'11.Concentration of assest II'!A1" display="Concentration of Assets as at 31st December 2024 "/>
    <hyperlink ref="C15" location="'12. Credit Quality'!A1" display="Credit Quality of Financial Assets as at 31st December 2023 &amp; 2024 "/>
    <hyperlink ref="C16" location="'13.TAC and CAR'!A1" display="Total Available Capital (TAC) and Capital Adequacy Ratio (CAR)   (2020 - 2024)"/>
    <hyperlink ref="C17" location="'14.TAC'!A1" display="Total Available Capital (TAC) - (2020 - 2024)"/>
    <hyperlink ref="C18" location="'15.RCR '!A1" display="Risk Capital Required (RCR) - (2020 - 2024)"/>
    <hyperlink ref="C23" location="'17. Retention  '!A1" display="Gross Written Premium, Reinsurance Premium and Retention  (2020 - 2024)"/>
    <hyperlink ref="C24" location="'18. Reinsurance Premium'!A1" display="Class - wise  Analysis of Reinsurance Premium (2020 - 2024)"/>
    <hyperlink ref="C25" location="'19. Earned premium'!A1" display="Class - wise Analysis of Net Earned Premium (2020 - 2024)"/>
    <hyperlink ref="C26" location="'20.Concen Assets-Companywis '!A1" display="Company - wise Concentration of Assets  - 2024"/>
    <hyperlink ref="C27" location="'21.TAC,CAR,RCR '!A1" display="Company - wise Analysis of Solvency Position as at 31st December 2023 &amp; 2024"/>
    <hyperlink ref="C29" location="'23. RCR'!A1" display="Company - wise Analysis of Risk Capital Required (RCR) as  at 31st December 2023 &amp; 2024 "/>
    <hyperlink ref="C30" location="'24. Claims Incurred'!A1" display="Class - wise Analysis of Claims Incurred (2020 - 2024)"/>
    <hyperlink ref="C31" location="'25. Combined Ratio-Com wise'!A1" display="Company - wise Net Combined Ratios (2020 - 2024)"/>
    <hyperlink ref="C32" location="'26. BS 2024 '!A1" display="Summary of Statement of Financial Position as at 31st December 2024"/>
    <hyperlink ref="C33" location="'26. BS 2024 '!A53" display="Individual Companies Statement of Financial Position as at 31st December 2024 "/>
    <hyperlink ref="C34" location="'27. BS 2023 '!A1" display="Summary of Statement of Financial Position as at 31st December 2023"/>
    <hyperlink ref="C35" location="'27. BS 2023 '!A53" display="Individual Companies Statement of Financial Position as at 31st December 2023"/>
    <hyperlink ref="C36" location="'28. P &amp; L - 2024'!A1" display="Summary of Income Statements for the year ended 31st December 2024"/>
    <hyperlink ref="C37" location="'28. P &amp; L - 2024'!A40" display="Individual Companies Income Statement for the year ended 31st December 2024 "/>
    <hyperlink ref="C38" location="'29.P &amp; L- 2023 '!A1" display="Summary of Income Statements for the year ended 31st December 2023 "/>
    <hyperlink ref="C39" location="'29.P &amp; L- 2023 '!A40" display="Summary of Income Statements for the year ended 31st December 2023 "/>
    <hyperlink ref="C12" location="'9. Claims settlements'!A1" display="Claim Settlement Details - Class Wise - 2023 &amp; 2024 "/>
    <hyperlink ref="C22" location="'16. GWP Class &amp; Com. Wise '!A1" display="Class wise Analysis of Gross Written Premium (2020 - 2024)"/>
    <hyperlink ref="C28" location="'22. TAC'!A1" display="Company - wise Analysis of Total Available Capital (TAC) as at 31st December 2023 &amp; 2024 "/>
  </hyperlinks>
  <pageMargins left="0.7" right="0.7" top="0.75" bottom="0.75" header="0.3" footer="0.3"/>
  <pageSetup scale="3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P26"/>
  <sheetViews>
    <sheetView showGridLines="0" view="pageBreakPreview" zoomScale="90" zoomScaleNormal="100" zoomScaleSheetLayoutView="90" workbookViewId="0"/>
  </sheetViews>
  <sheetFormatPr defaultColWidth="5.6640625" defaultRowHeight="14.4" x14ac:dyDescent="0.3"/>
  <cols>
    <col min="1" max="1" width="3.88671875" customWidth="1"/>
    <col min="2" max="2" width="22.109375" customWidth="1"/>
    <col min="3" max="3" width="22.21875" customWidth="1"/>
    <col min="4" max="4" width="13.33203125" customWidth="1"/>
    <col min="5" max="5" width="23.33203125" customWidth="1"/>
    <col min="6" max="6" width="15.109375" customWidth="1"/>
    <col min="7" max="7" width="22.44140625" style="42" customWidth="1"/>
    <col min="8" max="8" width="14.6640625" customWidth="1"/>
    <col min="9" max="9" width="21.88671875" customWidth="1"/>
    <col min="10" max="10" width="14" customWidth="1"/>
    <col min="11" max="11" width="22.21875" style="1" customWidth="1"/>
    <col min="12" max="12" width="13.77734375" style="1" customWidth="1"/>
    <col min="13" max="13" width="9.6640625" customWidth="1"/>
    <col min="15" max="15" width="10" customWidth="1"/>
  </cols>
  <sheetData>
    <row r="2" spans="2:16" ht="16.5" customHeight="1" x14ac:dyDescent="0.3">
      <c r="B2" s="845" t="s">
        <v>84</v>
      </c>
      <c r="C2" s="845"/>
      <c r="D2" s="845"/>
      <c r="E2" s="845"/>
      <c r="F2" s="845"/>
      <c r="G2" s="845"/>
      <c r="H2" s="845"/>
      <c r="I2" s="845"/>
      <c r="J2" s="845"/>
      <c r="K2" s="845"/>
      <c r="L2" s="845"/>
    </row>
    <row r="3" spans="2:16" ht="13.2" customHeight="1" x14ac:dyDescent="0.3">
      <c r="B3" s="832" t="s">
        <v>51</v>
      </c>
      <c r="C3" s="832"/>
      <c r="D3" s="832"/>
      <c r="E3" s="832"/>
      <c r="F3" s="832"/>
      <c r="G3" s="832"/>
      <c r="H3" s="832"/>
      <c r="I3" s="832"/>
      <c r="J3" s="832"/>
      <c r="K3" s="832"/>
      <c r="L3" s="832"/>
    </row>
    <row r="4" spans="2:16" ht="15" thickBot="1" x14ac:dyDescent="0.35">
      <c r="B4" s="97"/>
    </row>
    <row r="5" spans="2:16" ht="26.4" customHeight="1" thickBot="1" x14ac:dyDescent="0.35">
      <c r="B5" s="846" t="s">
        <v>85</v>
      </c>
      <c r="C5" s="843">
        <v>2020</v>
      </c>
      <c r="D5" s="849"/>
      <c r="E5" s="843">
        <v>2021</v>
      </c>
      <c r="F5" s="844"/>
      <c r="G5" s="843" t="s">
        <v>86</v>
      </c>
      <c r="H5" s="844"/>
      <c r="I5" s="843" t="s">
        <v>87</v>
      </c>
      <c r="J5" s="844"/>
      <c r="K5" s="843" t="s">
        <v>88</v>
      </c>
      <c r="L5" s="844"/>
      <c r="M5" s="301"/>
    </row>
    <row r="6" spans="2:16" ht="28.2" customHeight="1" thickBot="1" x14ac:dyDescent="0.35">
      <c r="B6" s="847"/>
      <c r="C6" s="249" t="s">
        <v>89</v>
      </c>
      <c r="D6" s="249" t="s">
        <v>90</v>
      </c>
      <c r="E6" s="249" t="s">
        <v>89</v>
      </c>
      <c r="F6" s="249" t="s">
        <v>90</v>
      </c>
      <c r="G6" s="249" t="s">
        <v>89</v>
      </c>
      <c r="H6" s="250" t="s">
        <v>90</v>
      </c>
      <c r="I6" s="249" t="s">
        <v>89</v>
      </c>
      <c r="J6" s="250" t="s">
        <v>90</v>
      </c>
      <c r="K6" s="249" t="s">
        <v>89</v>
      </c>
      <c r="L6" s="249" t="s">
        <v>90</v>
      </c>
      <c r="M6" s="301"/>
    </row>
    <row r="7" spans="2:16" ht="28.2" customHeight="1" thickBot="1" x14ac:dyDescent="0.35">
      <c r="B7" s="848"/>
      <c r="C7" s="249" t="s">
        <v>91</v>
      </c>
      <c r="D7" s="249" t="s">
        <v>92</v>
      </c>
      <c r="E7" s="249" t="s">
        <v>91</v>
      </c>
      <c r="F7" s="249" t="s">
        <v>92</v>
      </c>
      <c r="G7" s="249" t="s">
        <v>91</v>
      </c>
      <c r="H7" s="249" t="s">
        <v>92</v>
      </c>
      <c r="I7" s="249" t="s">
        <v>91</v>
      </c>
      <c r="J7" s="249" t="s">
        <v>92</v>
      </c>
      <c r="K7" s="249" t="s">
        <v>91</v>
      </c>
      <c r="L7" s="249" t="s">
        <v>92</v>
      </c>
      <c r="M7" s="301"/>
    </row>
    <row r="8" spans="2:16" ht="19.95" customHeight="1" x14ac:dyDescent="0.3">
      <c r="B8" s="46" t="s">
        <v>8</v>
      </c>
      <c r="C8" s="672">
        <v>13852829.154496999</v>
      </c>
      <c r="D8" s="45">
        <v>13.158567037006822</v>
      </c>
      <c r="E8" s="672">
        <v>12490133</v>
      </c>
      <c r="F8" s="45">
        <v>11.468816958491846</v>
      </c>
      <c r="G8" s="672">
        <v>14162057.892419999</v>
      </c>
      <c r="H8" s="45">
        <v>11.648447476210499</v>
      </c>
      <c r="I8" s="45">
        <v>10793731.584420001</v>
      </c>
      <c r="J8" s="45">
        <v>8.6673076067081567</v>
      </c>
      <c r="K8" s="305">
        <v>12335171.059990006</v>
      </c>
      <c r="L8" s="52">
        <v>8.9280347406592764</v>
      </c>
      <c r="N8" s="779"/>
      <c r="P8" s="34"/>
    </row>
    <row r="9" spans="2:16" ht="19.95" customHeight="1" x14ac:dyDescent="0.3">
      <c r="B9" s="47" t="s">
        <v>10</v>
      </c>
      <c r="C9" s="673">
        <v>1631666</v>
      </c>
      <c r="D9" s="45">
        <v>1.55</v>
      </c>
      <c r="E9" s="673">
        <v>2173073</v>
      </c>
      <c r="F9" s="45">
        <v>1.9953811920530191</v>
      </c>
      <c r="G9" s="673">
        <v>3020051.2387555041</v>
      </c>
      <c r="H9" s="45">
        <v>2.4840251676231961</v>
      </c>
      <c r="I9" s="45">
        <v>3343699.5478266249</v>
      </c>
      <c r="J9" s="45">
        <v>2.6849725045281092</v>
      </c>
      <c r="K9" s="305">
        <v>4348627.0534410905</v>
      </c>
      <c r="L9" s="53">
        <v>3.1474791244057783</v>
      </c>
      <c r="N9" s="779"/>
      <c r="P9" s="34"/>
    </row>
    <row r="10" spans="2:16" ht="19.95" customHeight="1" x14ac:dyDescent="0.3">
      <c r="B10" s="47" t="s">
        <v>12</v>
      </c>
      <c r="C10" s="673">
        <v>18680545</v>
      </c>
      <c r="D10" s="45">
        <v>17.744332289734935</v>
      </c>
      <c r="E10" s="673">
        <v>18498751</v>
      </c>
      <c r="F10" s="45">
        <v>16.986111291186251</v>
      </c>
      <c r="G10" s="673">
        <v>22013615.794574223</v>
      </c>
      <c r="H10" s="45">
        <v>18.106439706183018</v>
      </c>
      <c r="I10" s="45">
        <v>22798280</v>
      </c>
      <c r="J10" s="45">
        <v>18.306894526549446</v>
      </c>
      <c r="K10" s="305">
        <v>21501148</v>
      </c>
      <c r="L10" s="53">
        <v>15.562248417510979</v>
      </c>
      <c r="N10" s="779"/>
      <c r="P10" s="34"/>
    </row>
    <row r="11" spans="2:16" ht="19.95" customHeight="1" x14ac:dyDescent="0.3">
      <c r="B11" s="47" t="s">
        <v>14</v>
      </c>
      <c r="C11" s="673">
        <v>4808964</v>
      </c>
      <c r="D11" s="45">
        <v>4.57</v>
      </c>
      <c r="E11" s="673">
        <v>4888930</v>
      </c>
      <c r="F11" s="45">
        <v>4.4891630291590605</v>
      </c>
      <c r="G11" s="673">
        <v>6753682.8041500002</v>
      </c>
      <c r="H11" s="45">
        <v>5.5549779567865043</v>
      </c>
      <c r="I11" s="45">
        <v>8794091.0624499992</v>
      </c>
      <c r="J11" s="45">
        <v>7.0616071711174397</v>
      </c>
      <c r="K11" s="305">
        <v>9717863.0003500003</v>
      </c>
      <c r="L11" s="53">
        <v>7.0336615560613467</v>
      </c>
      <c r="N11" s="779"/>
      <c r="P11" s="34"/>
    </row>
    <row r="12" spans="2:16" ht="19.95" customHeight="1" x14ac:dyDescent="0.3">
      <c r="B12" s="47" t="s">
        <v>16</v>
      </c>
      <c r="C12" s="673">
        <v>4274396.5043900004</v>
      </c>
      <c r="D12" s="45">
        <v>4.0601766121907907</v>
      </c>
      <c r="E12" s="673">
        <v>4519359</v>
      </c>
      <c r="F12" s="45">
        <v>4.1498117866889608</v>
      </c>
      <c r="G12" s="673">
        <v>4876507.7575199958</v>
      </c>
      <c r="H12" s="45">
        <v>4.0109809543433688</v>
      </c>
      <c r="I12" s="45">
        <v>4310763.9324600007</v>
      </c>
      <c r="J12" s="45">
        <v>3.4615199322229029</v>
      </c>
      <c r="K12" s="305">
        <v>3680679.6664499999</v>
      </c>
      <c r="L12" s="53">
        <v>2.6640275819028987</v>
      </c>
      <c r="N12" s="779"/>
      <c r="P12" s="34"/>
    </row>
    <row r="13" spans="2:16" ht="19.95" customHeight="1" x14ac:dyDescent="0.3">
      <c r="B13" s="47" t="s">
        <v>18</v>
      </c>
      <c r="C13" s="673">
        <v>11937482</v>
      </c>
      <c r="D13" s="45">
        <v>11.339209686172563</v>
      </c>
      <c r="E13" s="673">
        <v>11914064</v>
      </c>
      <c r="F13" s="45">
        <v>10.939853022202181</v>
      </c>
      <c r="G13" s="673">
        <v>12628446.63467388</v>
      </c>
      <c r="H13" s="45">
        <v>10.387035446935991</v>
      </c>
      <c r="I13" s="45">
        <v>12117651.638524806</v>
      </c>
      <c r="J13" s="45">
        <v>9.7304081911417324</v>
      </c>
      <c r="K13" s="305">
        <v>10259036.773150001</v>
      </c>
      <c r="L13" s="53">
        <v>7.4253560222989279</v>
      </c>
      <c r="N13" s="779"/>
      <c r="P13" s="34"/>
    </row>
    <row r="14" spans="2:16" ht="19.95" customHeight="1" x14ac:dyDescent="0.3">
      <c r="B14" s="47" t="s">
        <v>20</v>
      </c>
      <c r="C14" s="673">
        <v>4583234.7639816711</v>
      </c>
      <c r="D14" s="45">
        <v>4.3535368274295871</v>
      </c>
      <c r="E14" s="673">
        <v>5166812</v>
      </c>
      <c r="F14" s="45">
        <v>4.7443226654943684</v>
      </c>
      <c r="G14" s="673">
        <v>6211166.7380205169</v>
      </c>
      <c r="H14" s="45">
        <v>5.1087525600740653</v>
      </c>
      <c r="I14" s="45">
        <v>7271154.808012059</v>
      </c>
      <c r="J14" s="45">
        <v>5.8386976630030718</v>
      </c>
      <c r="K14" s="305">
        <v>7154918.1380132772</v>
      </c>
      <c r="L14" s="53">
        <v>5.1786357393901818</v>
      </c>
      <c r="N14" s="779"/>
      <c r="P14" s="34"/>
    </row>
    <row r="15" spans="2:16" ht="19.95" customHeight="1" x14ac:dyDescent="0.3">
      <c r="B15" s="47" t="s">
        <v>22</v>
      </c>
      <c r="C15" s="673">
        <v>5612895.0055699898</v>
      </c>
      <c r="D15" s="45">
        <v>5.3315935957022411</v>
      </c>
      <c r="E15" s="673">
        <v>6562651</v>
      </c>
      <c r="F15" s="45">
        <v>6.0260241489392845</v>
      </c>
      <c r="G15" s="673">
        <v>7685948.3540999768</v>
      </c>
      <c r="H15" s="45">
        <v>6.3217765657856351</v>
      </c>
      <c r="I15" s="45">
        <v>8259507.8927628845</v>
      </c>
      <c r="J15" s="45">
        <v>6.6323398008100973</v>
      </c>
      <c r="K15" s="305">
        <v>9182930.3699999992</v>
      </c>
      <c r="L15" s="53">
        <v>6.6464843467263242</v>
      </c>
      <c r="N15" s="779"/>
      <c r="P15" s="34"/>
    </row>
    <row r="16" spans="2:16" ht="19.95" customHeight="1" x14ac:dyDescent="0.3">
      <c r="B16" s="47" t="s">
        <v>24</v>
      </c>
      <c r="C16" s="673">
        <v>297995</v>
      </c>
      <c r="D16" s="45">
        <v>0.28000000000000003</v>
      </c>
      <c r="E16" s="673">
        <v>413070</v>
      </c>
      <c r="F16" s="45">
        <v>0.3792933366717734</v>
      </c>
      <c r="G16" s="673">
        <v>583430.85691001662</v>
      </c>
      <c r="H16" s="45">
        <v>0.47987825952570767</v>
      </c>
      <c r="I16" s="45">
        <v>683940.42610416492</v>
      </c>
      <c r="J16" s="45">
        <v>0.54920043280160757</v>
      </c>
      <c r="K16" s="305">
        <v>469763.97856015479</v>
      </c>
      <c r="L16" s="53">
        <v>0.34000899542440388</v>
      </c>
      <c r="N16" s="779"/>
      <c r="P16" s="34"/>
    </row>
    <row r="17" spans="2:16" ht="19.95" customHeight="1" x14ac:dyDescent="0.3">
      <c r="B17" s="47" t="s">
        <v>26</v>
      </c>
      <c r="C17" s="673">
        <v>1628153</v>
      </c>
      <c r="D17" s="45">
        <v>1.5465548703492753</v>
      </c>
      <c r="E17" s="673">
        <v>2027885</v>
      </c>
      <c r="F17" s="45">
        <v>1.8620651900080838</v>
      </c>
      <c r="G17" s="673">
        <v>2340612.0483314414</v>
      </c>
      <c r="H17" s="45">
        <v>1.9251790039473828</v>
      </c>
      <c r="I17" s="45">
        <v>2763650.4735834715</v>
      </c>
      <c r="J17" s="45">
        <v>2.2191962607767359</v>
      </c>
      <c r="K17" s="305">
        <v>2688566.9516960797</v>
      </c>
      <c r="L17" s="53">
        <v>1.9459494343932071</v>
      </c>
      <c r="N17" s="779"/>
      <c r="P17" s="34"/>
    </row>
    <row r="18" spans="2:16" ht="19.95" customHeight="1" x14ac:dyDescent="0.3">
      <c r="B18" s="47" t="s">
        <v>28</v>
      </c>
      <c r="C18" s="673">
        <v>5686758</v>
      </c>
      <c r="D18" s="45">
        <v>5.4017538492038737</v>
      </c>
      <c r="E18" s="673">
        <v>5634586</v>
      </c>
      <c r="F18" s="45">
        <v>5.1738468654321563</v>
      </c>
      <c r="G18" s="673">
        <v>5793709.9266299978</v>
      </c>
      <c r="H18" s="45">
        <v>4.765389767886111</v>
      </c>
      <c r="I18" s="45">
        <v>4514675.2237800015</v>
      </c>
      <c r="J18" s="45">
        <v>3.6252595872744133</v>
      </c>
      <c r="K18" s="305">
        <v>5755053.6515799994</v>
      </c>
      <c r="L18" s="53">
        <v>4.1654322170142555</v>
      </c>
      <c r="N18" s="779"/>
      <c r="P18" s="34"/>
    </row>
    <row r="19" spans="2:16" ht="19.95" customHeight="1" x14ac:dyDescent="0.3">
      <c r="B19" s="47" t="s">
        <v>30</v>
      </c>
      <c r="C19" s="673">
        <v>847117</v>
      </c>
      <c r="D19" s="45">
        <v>0.8</v>
      </c>
      <c r="E19" s="673">
        <v>868306</v>
      </c>
      <c r="F19" s="45">
        <v>0.79730476672748174</v>
      </c>
      <c r="G19" s="673">
        <v>1004632.6860999991</v>
      </c>
      <c r="H19" s="45">
        <v>0.82632136980485327</v>
      </c>
      <c r="I19" s="45">
        <v>1629115.2056984007</v>
      </c>
      <c r="J19" s="45">
        <v>1.3081706270086397</v>
      </c>
      <c r="K19" s="305">
        <v>2293412.833937502</v>
      </c>
      <c r="L19" s="53">
        <v>1.6599420759134935</v>
      </c>
      <c r="N19" s="779"/>
      <c r="P19" s="34"/>
    </row>
    <row r="20" spans="2:16" ht="19.95" customHeight="1" x14ac:dyDescent="0.3">
      <c r="B20" s="47" t="s">
        <v>32</v>
      </c>
      <c r="C20" s="673">
        <v>19370895</v>
      </c>
      <c r="D20" s="45">
        <v>18.400084024827169</v>
      </c>
      <c r="E20" s="673">
        <v>20382188</v>
      </c>
      <c r="F20" s="45">
        <v>18.715539969475824</v>
      </c>
      <c r="G20" s="673">
        <v>19319718.156219997</v>
      </c>
      <c r="H20" s="45">
        <v>15.890679441324037</v>
      </c>
      <c r="I20" s="45">
        <v>21675008.589279998</v>
      </c>
      <c r="J20" s="45">
        <v>17.404913708665841</v>
      </c>
      <c r="K20" s="305">
        <v>22251689.309389997</v>
      </c>
      <c r="L20" s="53">
        <v>16.105480355839628</v>
      </c>
      <c r="N20" s="779"/>
      <c r="P20" s="34"/>
    </row>
    <row r="21" spans="2:16" ht="19.95" customHeight="1" x14ac:dyDescent="0.3">
      <c r="B21" s="47" t="s">
        <v>34</v>
      </c>
      <c r="C21" s="673">
        <v>12051863</v>
      </c>
      <c r="D21" s="45">
        <v>11.45</v>
      </c>
      <c r="E21" s="673">
        <v>13365348</v>
      </c>
      <c r="F21" s="45">
        <v>12.27246577746971</v>
      </c>
      <c r="G21" s="673">
        <v>15185349.877629999</v>
      </c>
      <c r="H21" s="45">
        <v>12.490116323569609</v>
      </c>
      <c r="I21" s="45">
        <v>15578576.505060004</v>
      </c>
      <c r="J21" s="45">
        <v>12.509511987391802</v>
      </c>
      <c r="K21" s="305">
        <v>26523359.884629998</v>
      </c>
      <c r="L21" s="53">
        <v>19.197259392459294</v>
      </c>
      <c r="N21" s="779"/>
      <c r="P21" s="34"/>
    </row>
    <row r="22" spans="2:16" ht="19.95" customHeight="1" x14ac:dyDescent="0.3">
      <c r="B22" s="302" t="s">
        <v>93</v>
      </c>
      <c r="C22" s="674">
        <v>105264793.42843866</v>
      </c>
      <c r="D22" s="253">
        <v>99.985808792617306</v>
      </c>
      <c r="E22" s="674">
        <v>108905156</v>
      </c>
      <c r="F22" s="253">
        <v>99.999999999999986</v>
      </c>
      <c r="G22" s="674">
        <v>121578930.76603556</v>
      </c>
      <c r="H22" s="253">
        <v>99.999999999999972</v>
      </c>
      <c r="I22" s="253">
        <v>124533846.88996242</v>
      </c>
      <c r="J22" s="253">
        <v>100</v>
      </c>
      <c r="K22" s="675">
        <v>138162220.67118812</v>
      </c>
      <c r="L22" s="254">
        <v>100</v>
      </c>
    </row>
    <row r="23" spans="2:16" ht="26.4" customHeight="1" thickBot="1" x14ac:dyDescent="0.35">
      <c r="B23" s="803" t="s">
        <v>94</v>
      </c>
      <c r="C23" s="51">
        <v>-2.247257593706331</v>
      </c>
      <c r="D23" s="51"/>
      <c r="E23" s="51">
        <v>3.4582907095487059</v>
      </c>
      <c r="F23" s="51"/>
      <c r="G23" s="51">
        <v>11.637442368693328</v>
      </c>
      <c r="H23" s="51"/>
      <c r="I23" s="789">
        <v>2.4304508234352262</v>
      </c>
      <c r="J23" s="51"/>
      <c r="K23" s="790">
        <v>10.943509834131815</v>
      </c>
      <c r="L23" s="54"/>
    </row>
    <row r="24" spans="2:16" x14ac:dyDescent="0.3">
      <c r="K24" s="764"/>
    </row>
    <row r="25" spans="2:16" x14ac:dyDescent="0.3">
      <c r="B25" s="256" t="s">
        <v>95</v>
      </c>
      <c r="C25" s="762"/>
      <c r="D25" s="256"/>
      <c r="E25" s="762"/>
      <c r="F25" s="256"/>
      <c r="G25" s="763"/>
      <c r="H25" s="98"/>
      <c r="I25" s="98"/>
      <c r="J25" s="98"/>
      <c r="K25" s="98"/>
      <c r="L25" s="98"/>
    </row>
    <row r="26" spans="2:16" ht="22.95" customHeight="1" x14ac:dyDescent="0.3">
      <c r="B26" s="832" t="s">
        <v>446</v>
      </c>
      <c r="C26" s="832"/>
      <c r="D26" s="832"/>
      <c r="E26" s="832"/>
      <c r="F26" s="832"/>
      <c r="G26" s="832"/>
      <c r="H26" s="832"/>
      <c r="I26" s="832"/>
      <c r="J26" s="832"/>
      <c r="K26" s="832"/>
      <c r="L26" s="832"/>
    </row>
  </sheetData>
  <mergeCells count="9">
    <mergeCell ref="I5:J5"/>
    <mergeCell ref="B26:L26"/>
    <mergeCell ref="B2:L2"/>
    <mergeCell ref="B5:B7"/>
    <mergeCell ref="G5:H5"/>
    <mergeCell ref="K5:L5"/>
    <mergeCell ref="B3:L3"/>
    <mergeCell ref="C5:D5"/>
    <mergeCell ref="E5:F5"/>
  </mergeCells>
  <pageMargins left="0.7" right="0.7" top="0.75" bottom="0.75" header="0.3" footer="0.3"/>
  <pageSetup scale="3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L16"/>
  <sheetViews>
    <sheetView showGridLines="0" view="pageBreakPreview" zoomScaleNormal="100" zoomScaleSheetLayoutView="100" workbookViewId="0">
      <selection activeCell="N12" sqref="N12"/>
    </sheetView>
  </sheetViews>
  <sheetFormatPr defaultRowHeight="14.4" x14ac:dyDescent="0.3"/>
  <cols>
    <col min="1" max="1" width="4.5546875" customWidth="1"/>
    <col min="2" max="2" width="19.6640625" customWidth="1"/>
    <col min="3" max="3" width="16.44140625" customWidth="1"/>
    <col min="4" max="4" width="10.33203125" style="1" customWidth="1"/>
    <col min="5" max="5" width="15.88671875" customWidth="1"/>
    <col min="6" max="6" width="9.88671875" style="1" customWidth="1"/>
    <col min="7" max="7" width="14.21875" customWidth="1"/>
    <col min="8" max="8" width="10.6640625" style="1" customWidth="1"/>
    <col min="9" max="9" width="16.88671875" style="1" customWidth="1"/>
    <col min="10" max="10" width="10.77734375" style="1" customWidth="1"/>
    <col min="11" max="11" width="15.88671875" customWidth="1"/>
    <col min="12" max="12" width="11.33203125" customWidth="1"/>
    <col min="13" max="13" width="5.33203125" customWidth="1"/>
  </cols>
  <sheetData>
    <row r="2" spans="2:12" x14ac:dyDescent="0.3">
      <c r="B2" s="850" t="s">
        <v>96</v>
      </c>
      <c r="C2" s="850"/>
      <c r="D2" s="850"/>
      <c r="E2" s="850"/>
      <c r="F2" s="850"/>
      <c r="G2" s="850"/>
    </row>
    <row r="3" spans="2:12" ht="15.75" customHeight="1" x14ac:dyDescent="0.3">
      <c r="B3" s="851" t="s">
        <v>52</v>
      </c>
      <c r="C3" s="851"/>
      <c r="D3" s="851"/>
      <c r="E3" s="851"/>
      <c r="F3" s="851"/>
      <c r="G3" s="851"/>
      <c r="H3" s="851"/>
      <c r="I3" s="851"/>
      <c r="J3" s="851"/>
      <c r="K3" s="851"/>
      <c r="L3" s="851"/>
    </row>
    <row r="4" spans="2:12" ht="15" thickBot="1" x14ac:dyDescent="0.35"/>
    <row r="5" spans="2:12" s="158" customFormat="1" ht="28.95" customHeight="1" thickBot="1" x14ac:dyDescent="0.35">
      <c r="B5" s="846" t="s">
        <v>97</v>
      </c>
      <c r="C5" s="843">
        <v>2020</v>
      </c>
      <c r="D5" s="844"/>
      <c r="E5" s="843">
        <v>2021</v>
      </c>
      <c r="F5" s="844"/>
      <c r="G5" s="843">
        <v>2022</v>
      </c>
      <c r="H5" s="844"/>
      <c r="I5" s="843" t="s">
        <v>87</v>
      </c>
      <c r="J5" s="844"/>
      <c r="K5" s="843" t="s">
        <v>88</v>
      </c>
      <c r="L5" s="844"/>
    </row>
    <row r="6" spans="2:12" s="158" customFormat="1" ht="41.4" customHeight="1" thickBot="1" x14ac:dyDescent="0.35">
      <c r="B6" s="848"/>
      <c r="C6" s="255" t="s">
        <v>98</v>
      </c>
      <c r="D6" s="255" t="s">
        <v>99</v>
      </c>
      <c r="E6" s="255" t="s">
        <v>98</v>
      </c>
      <c r="F6" s="255" t="s">
        <v>99</v>
      </c>
      <c r="G6" s="255" t="s">
        <v>100</v>
      </c>
      <c r="H6" s="255" t="s">
        <v>99</v>
      </c>
      <c r="I6" s="255" t="s">
        <v>100</v>
      </c>
      <c r="J6" s="255" t="s">
        <v>99</v>
      </c>
      <c r="K6" s="255" t="s">
        <v>100</v>
      </c>
      <c r="L6" s="255" t="s">
        <v>99</v>
      </c>
    </row>
    <row r="7" spans="2:12" ht="34.950000000000003" customHeight="1" x14ac:dyDescent="0.3">
      <c r="B7" s="46" t="s">
        <v>101</v>
      </c>
      <c r="C7" s="683">
        <v>8888258.25</v>
      </c>
      <c r="D7" s="676">
        <v>7.4760313562048157</v>
      </c>
      <c r="E7" s="683">
        <v>10373259.539592501</v>
      </c>
      <c r="F7" s="676">
        <v>16.707449849271658</v>
      </c>
      <c r="G7" s="683">
        <v>14153967.76130675</v>
      </c>
      <c r="H7" s="676">
        <v>36.446675293181464</v>
      </c>
      <c r="I7" s="809">
        <v>15813146.699358737</v>
      </c>
      <c r="J7" s="676">
        <v>11.722359171876519</v>
      </c>
      <c r="K7" s="684">
        <v>16798661.089624744</v>
      </c>
      <c r="L7" s="677">
        <v>6.2322471864880118</v>
      </c>
    </row>
    <row r="8" spans="2:12" ht="34.950000000000003" customHeight="1" x14ac:dyDescent="0.3">
      <c r="B8" s="47" t="s">
        <v>102</v>
      </c>
      <c r="C8" s="683">
        <v>2276473.59</v>
      </c>
      <c r="D8" s="676">
        <v>-4.5730262334790801</v>
      </c>
      <c r="E8" s="683">
        <v>3077109.7286900003</v>
      </c>
      <c r="F8" s="676">
        <v>35.170016564523401</v>
      </c>
      <c r="G8" s="683">
        <v>4188632.7214382938</v>
      </c>
      <c r="H8" s="676">
        <v>36.122306019340286</v>
      </c>
      <c r="I8" s="809">
        <v>4496139.8842253862</v>
      </c>
      <c r="J8" s="676">
        <v>7.3414687617084864</v>
      </c>
      <c r="K8" s="684">
        <v>4643906.1504753754</v>
      </c>
      <c r="L8" s="677">
        <v>3.286513988775662</v>
      </c>
    </row>
    <row r="9" spans="2:12" ht="34.950000000000003" customHeight="1" x14ac:dyDescent="0.3">
      <c r="B9" s="47" t="s">
        <v>103</v>
      </c>
      <c r="C9" s="683">
        <v>61276209.75</v>
      </c>
      <c r="D9" s="676">
        <v>-3.7831896684757753</v>
      </c>
      <c r="E9" s="683">
        <v>59814402.359051995</v>
      </c>
      <c r="F9" s="676">
        <v>-2.3856034779435835</v>
      </c>
      <c r="G9" s="683">
        <v>64020851.805670522</v>
      </c>
      <c r="H9" s="676">
        <v>7.0325026761417524</v>
      </c>
      <c r="I9" s="809">
        <v>61164089.242374264</v>
      </c>
      <c r="J9" s="676">
        <v>-4.462237665890016</v>
      </c>
      <c r="K9" s="684">
        <v>61017979.282779187</v>
      </c>
      <c r="L9" s="677">
        <v>-0.23888193448951461</v>
      </c>
    </row>
    <row r="10" spans="2:12" ht="34.950000000000003" customHeight="1" x14ac:dyDescent="0.3">
      <c r="B10" s="47" t="s">
        <v>104</v>
      </c>
      <c r="C10" s="683">
        <v>18877585.469999999</v>
      </c>
      <c r="D10" s="676">
        <v>13.763838219210994</v>
      </c>
      <c r="E10" s="683">
        <v>19960145.872189999</v>
      </c>
      <c r="F10" s="676">
        <v>5.7346338275643882</v>
      </c>
      <c r="G10" s="683">
        <v>18379949.934120692</v>
      </c>
      <c r="H10" s="676">
        <v>-7.9167554595427889</v>
      </c>
      <c r="I10" s="809">
        <v>20489575.762850292</v>
      </c>
      <c r="J10" s="676">
        <v>11.477864935928213</v>
      </c>
      <c r="K10" s="684">
        <v>23203264.082549732</v>
      </c>
      <c r="L10" s="677">
        <v>13.244238685603419</v>
      </c>
    </row>
    <row r="11" spans="2:12" ht="34.950000000000003" customHeight="1" x14ac:dyDescent="0.3">
      <c r="B11" s="47" t="s">
        <v>105</v>
      </c>
      <c r="C11" s="683">
        <v>7857768.4400000004</v>
      </c>
      <c r="D11" s="676">
        <v>-24.752927952864763</v>
      </c>
      <c r="E11" s="683">
        <v>8926104.2999450006</v>
      </c>
      <c r="F11" s="676">
        <v>13.595919351690643</v>
      </c>
      <c r="G11" s="683">
        <v>12772394.112939294</v>
      </c>
      <c r="H11" s="676">
        <v>43.09035256307719</v>
      </c>
      <c r="I11" s="809">
        <v>13986948.563853748</v>
      </c>
      <c r="J11" s="676">
        <v>9.5092152667292673</v>
      </c>
      <c r="K11" s="684">
        <v>13125892.137409063</v>
      </c>
      <c r="L11" s="677">
        <v>-6.156142081410807</v>
      </c>
    </row>
    <row r="12" spans="2:12" ht="34.950000000000003" customHeight="1" x14ac:dyDescent="0.3">
      <c r="B12" s="48" t="s">
        <v>106</v>
      </c>
      <c r="C12" s="685">
        <v>99176295.5</v>
      </c>
      <c r="D12" s="678">
        <v>-2.171195247901426</v>
      </c>
      <c r="E12" s="685">
        <v>102151021.79946949</v>
      </c>
      <c r="F12" s="678">
        <v>2.9994327621054229</v>
      </c>
      <c r="G12" s="685">
        <v>113515796.33547556</v>
      </c>
      <c r="H12" s="678">
        <v>11.125463393127898</v>
      </c>
      <c r="I12" s="810">
        <v>115949900.15266243</v>
      </c>
      <c r="J12" s="678">
        <v>2.1442864304041924</v>
      </c>
      <c r="K12" s="686">
        <v>118789702.7428381</v>
      </c>
      <c r="L12" s="679">
        <v>2.4491634632170625</v>
      </c>
    </row>
    <row r="13" spans="2:12" ht="34.950000000000003" customHeight="1" x14ac:dyDescent="0.3">
      <c r="B13" s="49" t="s">
        <v>107</v>
      </c>
      <c r="C13" s="687">
        <v>6088496</v>
      </c>
      <c r="D13" s="680">
        <v>-3.4698304657246437</v>
      </c>
      <c r="E13" s="687">
        <v>6754134</v>
      </c>
      <c r="F13" s="680">
        <v>10.932716388415136</v>
      </c>
      <c r="G13" s="687">
        <v>8063134.4305600002</v>
      </c>
      <c r="H13" s="680">
        <v>19.380729351238816</v>
      </c>
      <c r="I13" s="811">
        <v>8583946.7373000011</v>
      </c>
      <c r="J13" s="680">
        <v>6.4591792587021208</v>
      </c>
      <c r="K13" s="688">
        <v>19372517.928349998</v>
      </c>
      <c r="L13" s="681">
        <v>125.68310966062029</v>
      </c>
    </row>
    <row r="14" spans="2:12" ht="34.950000000000003" customHeight="1" thickBot="1" x14ac:dyDescent="0.35">
      <c r="B14" s="50" t="s">
        <v>108</v>
      </c>
      <c r="C14" s="62">
        <v>105264791.5</v>
      </c>
      <c r="D14" s="682">
        <v>-2.2472593845251105</v>
      </c>
      <c r="E14" s="62">
        <v>108905155.79946949</v>
      </c>
      <c r="F14" s="682">
        <v>3.4582924143914595</v>
      </c>
      <c r="G14" s="62">
        <v>121578930.76603556</v>
      </c>
      <c r="H14" s="682">
        <v>11.637442574254882</v>
      </c>
      <c r="I14" s="812">
        <v>124533846.88996243</v>
      </c>
      <c r="J14" s="682">
        <v>2.4304508234352453</v>
      </c>
      <c r="K14" s="92">
        <v>138162220.67118809</v>
      </c>
      <c r="L14" s="73">
        <v>10.943509834131779</v>
      </c>
    </row>
    <row r="16" spans="2:12" ht="7.2" customHeight="1" x14ac:dyDescent="0.3"/>
  </sheetData>
  <mergeCells count="8">
    <mergeCell ref="K5:L5"/>
    <mergeCell ref="B2:G2"/>
    <mergeCell ref="B5:B6"/>
    <mergeCell ref="C5:D5"/>
    <mergeCell ref="E5:F5"/>
    <mergeCell ref="G5:H5"/>
    <mergeCell ref="B3:L3"/>
    <mergeCell ref="I5:J5"/>
  </mergeCells>
  <pageMargins left="0.7" right="0.7" top="0.75" bottom="0.75" header="0.3" footer="0.3"/>
  <pageSetup scale="4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I31"/>
  <sheetViews>
    <sheetView showGridLines="0" view="pageBreakPreview" zoomScale="90" zoomScaleNormal="100" zoomScaleSheetLayoutView="90" workbookViewId="0">
      <selection activeCell="J10" sqref="J10"/>
    </sheetView>
  </sheetViews>
  <sheetFormatPr defaultColWidth="8.88671875" defaultRowHeight="14.4" x14ac:dyDescent="0.3"/>
  <cols>
    <col min="1" max="1" width="6.88671875" customWidth="1"/>
    <col min="2" max="2" width="34" customWidth="1"/>
    <col min="3" max="3" width="15.6640625" customWidth="1"/>
    <col min="4" max="4" width="15.33203125" customWidth="1"/>
    <col min="5" max="6" width="15" customWidth="1"/>
    <col min="7" max="7" width="15.5546875" customWidth="1"/>
    <col min="8" max="8" width="7.44140625" customWidth="1"/>
  </cols>
  <sheetData>
    <row r="2" spans="1:9" x14ac:dyDescent="0.3">
      <c r="B2" s="850" t="s">
        <v>109</v>
      </c>
      <c r="C2" s="850"/>
      <c r="D2" s="850"/>
      <c r="E2" s="850"/>
      <c r="F2" s="850"/>
      <c r="G2" s="850"/>
      <c r="H2" s="850"/>
      <c r="I2" s="778"/>
    </row>
    <row r="3" spans="1:9" ht="18" customHeight="1" x14ac:dyDescent="0.3">
      <c r="B3" s="852" t="s">
        <v>53</v>
      </c>
      <c r="C3" s="852"/>
      <c r="D3" s="852"/>
      <c r="E3" s="852"/>
      <c r="F3" s="852"/>
      <c r="G3" s="852"/>
      <c r="H3" s="257"/>
    </row>
    <row r="4" spans="1:9" ht="15" thickBot="1" x14ac:dyDescent="0.35">
      <c r="A4" s="6"/>
      <c r="B4" s="7"/>
      <c r="C4" s="8"/>
      <c r="D4" s="8"/>
      <c r="E4" s="8"/>
      <c r="F4" s="8"/>
    </row>
    <row r="5" spans="1:9" ht="28.95" customHeight="1" thickBot="1" x14ac:dyDescent="0.35">
      <c r="A5" s="6"/>
      <c r="B5" s="846"/>
      <c r="C5" s="843" t="s">
        <v>110</v>
      </c>
      <c r="D5" s="849"/>
      <c r="E5" s="849"/>
      <c r="F5" s="849"/>
      <c r="G5" s="844"/>
    </row>
    <row r="6" spans="1:9" ht="22.2" customHeight="1" thickBot="1" x14ac:dyDescent="0.35">
      <c r="A6" s="6"/>
      <c r="B6" s="848"/>
      <c r="C6" s="249">
        <v>2020</v>
      </c>
      <c r="D6" s="249">
        <v>2021</v>
      </c>
      <c r="E6" s="249">
        <v>2022</v>
      </c>
      <c r="F6" s="249" t="s">
        <v>87</v>
      </c>
      <c r="G6" s="249" t="s">
        <v>88</v>
      </c>
      <c r="H6" s="301"/>
    </row>
    <row r="7" spans="1:9" ht="24.6" customHeight="1" x14ac:dyDescent="0.3">
      <c r="A7" s="6"/>
      <c r="B7" s="642" t="s">
        <v>111</v>
      </c>
      <c r="C7" s="643">
        <v>82.319247951011221</v>
      </c>
      <c r="D7" s="643">
        <v>80.730485383056205</v>
      </c>
      <c r="E7" s="643">
        <v>80.638775242633713</v>
      </c>
      <c r="F7" s="775">
        <v>79.311282270188485</v>
      </c>
      <c r="G7" s="776">
        <v>82.407309438688671</v>
      </c>
    </row>
    <row r="8" spans="1:9" ht="27.6" customHeight="1" x14ac:dyDescent="0.3">
      <c r="A8" s="6"/>
      <c r="B8" s="81" t="s">
        <v>112</v>
      </c>
      <c r="C8" s="689">
        <v>18611606.780000001</v>
      </c>
      <c r="D8" s="689">
        <v>20985494.915384177</v>
      </c>
      <c r="E8" s="689">
        <v>23539170.043214902</v>
      </c>
      <c r="F8" s="689">
        <v>25764456.061139993</v>
      </c>
      <c r="G8" s="690">
        <v>24306451.955318265</v>
      </c>
    </row>
    <row r="9" spans="1:9" ht="25.95" customHeight="1" thickBot="1" x14ac:dyDescent="0.35">
      <c r="A9" s="6"/>
      <c r="B9" s="644" t="s">
        <v>113</v>
      </c>
      <c r="C9" s="691">
        <v>86653184.719999984</v>
      </c>
      <c r="D9" s="691">
        <v>87919660.884085312</v>
      </c>
      <c r="E9" s="691">
        <v>98039760.722820655</v>
      </c>
      <c r="F9" s="691">
        <v>98769390.828822449</v>
      </c>
      <c r="G9" s="692">
        <v>113855768.71586984</v>
      </c>
    </row>
    <row r="10" spans="1:9" x14ac:dyDescent="0.3">
      <c r="A10" s="6"/>
      <c r="B10" s="6"/>
      <c r="C10" s="6"/>
      <c r="D10" s="6"/>
      <c r="E10" s="6"/>
      <c r="F10" s="6"/>
      <c r="G10" s="6"/>
    </row>
    <row r="11" spans="1:9" x14ac:dyDescent="0.3">
      <c r="A11" s="6"/>
      <c r="B11" s="6"/>
      <c r="C11" s="6"/>
      <c r="D11" s="6"/>
      <c r="E11" s="6"/>
      <c r="F11" s="6"/>
      <c r="G11" s="6"/>
    </row>
    <row r="12" spans="1:9" ht="18" x14ac:dyDescent="0.3">
      <c r="A12" s="6"/>
      <c r="B12" s="258" t="s">
        <v>114</v>
      </c>
      <c r="C12" s="43"/>
      <c r="D12" s="43"/>
      <c r="E12" s="43"/>
      <c r="F12" s="43"/>
      <c r="G12" s="43"/>
    </row>
    <row r="13" spans="1:9" ht="18" customHeight="1" x14ac:dyDescent="0.3">
      <c r="A13" s="6"/>
      <c r="B13" s="852" t="s">
        <v>53</v>
      </c>
      <c r="C13" s="852"/>
      <c r="D13" s="852"/>
      <c r="E13" s="852"/>
      <c r="F13" s="852"/>
      <c r="G13" s="852"/>
    </row>
    <row r="14" spans="1:9" x14ac:dyDescent="0.3">
      <c r="A14" s="6"/>
      <c r="B14" s="6"/>
      <c r="C14" s="6"/>
      <c r="D14" s="6"/>
      <c r="E14" s="6"/>
      <c r="F14" s="6"/>
      <c r="G14" s="6"/>
    </row>
    <row r="15" spans="1:9" x14ac:dyDescent="0.3">
      <c r="A15" s="6"/>
      <c r="B15" s="6"/>
      <c r="C15" s="6"/>
      <c r="D15" s="6"/>
      <c r="E15" s="6"/>
      <c r="F15" s="6"/>
      <c r="G15" s="6"/>
    </row>
    <row r="16" spans="1:9" x14ac:dyDescent="0.3">
      <c r="A16" s="6"/>
      <c r="B16" s="6"/>
      <c r="C16" s="6"/>
      <c r="D16" s="6"/>
      <c r="E16" s="6"/>
      <c r="F16" s="6"/>
      <c r="G16" s="6"/>
    </row>
    <row r="17" spans="1:7" x14ac:dyDescent="0.3">
      <c r="A17" s="6"/>
      <c r="B17" s="6"/>
      <c r="C17" s="6"/>
      <c r="D17" s="6"/>
      <c r="E17" s="6"/>
      <c r="F17" s="6"/>
      <c r="G17" s="6"/>
    </row>
    <row r="18" spans="1:7" x14ac:dyDescent="0.3">
      <c r="A18" s="6"/>
      <c r="B18" s="6"/>
      <c r="C18" s="6"/>
      <c r="D18" s="6"/>
      <c r="E18" s="6"/>
      <c r="F18" s="6"/>
      <c r="G18" s="6"/>
    </row>
    <row r="19" spans="1:7" x14ac:dyDescent="0.3">
      <c r="A19" s="6"/>
      <c r="B19" s="6"/>
      <c r="C19" s="6"/>
      <c r="D19" s="6"/>
      <c r="E19" s="6"/>
      <c r="F19" s="6"/>
      <c r="G19" s="6"/>
    </row>
    <row r="20" spans="1:7" x14ac:dyDescent="0.3">
      <c r="A20" s="6"/>
      <c r="B20" s="6"/>
      <c r="C20" s="6"/>
      <c r="D20" s="6"/>
      <c r="E20" s="6"/>
      <c r="F20" s="6"/>
      <c r="G20" s="6"/>
    </row>
    <row r="21" spans="1:7" x14ac:dyDescent="0.3">
      <c r="A21" s="6"/>
      <c r="B21" s="6"/>
      <c r="C21" s="6"/>
      <c r="D21" s="6"/>
      <c r="E21" s="6"/>
      <c r="F21" s="6"/>
      <c r="G21" s="6"/>
    </row>
    <row r="22" spans="1:7" x14ac:dyDescent="0.3">
      <c r="A22" s="6"/>
      <c r="B22" s="6"/>
      <c r="C22" s="6"/>
      <c r="D22" s="6"/>
      <c r="E22" s="6"/>
      <c r="F22" s="6"/>
      <c r="G22" s="6"/>
    </row>
    <row r="23" spans="1:7" x14ac:dyDescent="0.3">
      <c r="A23" s="6"/>
      <c r="B23" s="6"/>
      <c r="C23" s="6"/>
      <c r="D23" s="6"/>
      <c r="E23" s="6"/>
      <c r="F23" s="6"/>
      <c r="G23" s="6"/>
    </row>
    <row r="24" spans="1:7" x14ac:dyDescent="0.3">
      <c r="A24" s="6"/>
      <c r="B24" s="6"/>
      <c r="C24" s="6"/>
      <c r="D24" s="6"/>
      <c r="E24" s="6"/>
      <c r="F24" s="6"/>
      <c r="G24" s="6"/>
    </row>
    <row r="25" spans="1:7" x14ac:dyDescent="0.3">
      <c r="A25" s="6"/>
      <c r="B25" s="6"/>
      <c r="C25" s="6"/>
      <c r="D25" s="6"/>
      <c r="E25" s="6"/>
      <c r="F25" s="6"/>
      <c r="G25" s="6"/>
    </row>
    <row r="26" spans="1:7" x14ac:dyDescent="0.3">
      <c r="A26" s="6"/>
      <c r="B26" s="6"/>
      <c r="C26" s="6"/>
      <c r="D26" s="6"/>
      <c r="E26" s="6"/>
      <c r="F26" s="6"/>
      <c r="G26" s="6"/>
    </row>
    <row r="27" spans="1:7" x14ac:dyDescent="0.3">
      <c r="A27" s="6"/>
      <c r="B27" s="6"/>
      <c r="C27" s="6"/>
      <c r="D27" s="6"/>
      <c r="E27" s="6"/>
      <c r="F27" s="6"/>
      <c r="G27" s="6"/>
    </row>
    <row r="28" spans="1:7" x14ac:dyDescent="0.3">
      <c r="A28" s="6"/>
      <c r="B28" s="6"/>
      <c r="C28" s="6"/>
      <c r="D28" s="6"/>
      <c r="E28" s="6"/>
      <c r="F28" s="6"/>
      <c r="G28" s="6"/>
    </row>
    <row r="29" spans="1:7" x14ac:dyDescent="0.3">
      <c r="A29" s="6"/>
      <c r="B29" s="6"/>
      <c r="C29" s="6"/>
      <c r="D29" s="6"/>
      <c r="E29" s="6"/>
      <c r="F29" s="6"/>
      <c r="G29" s="6"/>
    </row>
    <row r="30" spans="1:7" x14ac:dyDescent="0.3">
      <c r="A30" s="6"/>
      <c r="B30" s="6"/>
      <c r="C30" s="6"/>
      <c r="D30" s="6"/>
      <c r="E30" s="6"/>
      <c r="F30" s="6"/>
      <c r="G30" s="6"/>
    </row>
    <row r="31" spans="1:7" x14ac:dyDescent="0.3">
      <c r="A31" s="6"/>
      <c r="B31" s="6"/>
      <c r="C31" s="6"/>
      <c r="D31" s="6"/>
      <c r="E31" s="6"/>
      <c r="F31" s="6"/>
      <c r="G31" s="6"/>
    </row>
  </sheetData>
  <mergeCells count="5">
    <mergeCell ref="B2:H2"/>
    <mergeCell ref="B5:B6"/>
    <mergeCell ref="B13:G13"/>
    <mergeCell ref="B3:G3"/>
    <mergeCell ref="C5:G5"/>
  </mergeCells>
  <pageMargins left="0.7" right="0.7" top="0.75" bottom="0.75" header="0.3" footer="0.3"/>
  <pageSetup scale="6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H417"/>
  <sheetViews>
    <sheetView showGridLines="0" view="pageBreakPreview" zoomScale="90" zoomScaleNormal="100" zoomScaleSheetLayoutView="90" workbookViewId="0">
      <selection activeCell="H13" sqref="H13"/>
    </sheetView>
  </sheetViews>
  <sheetFormatPr defaultColWidth="9.109375" defaultRowHeight="13.2" x14ac:dyDescent="0.25"/>
  <cols>
    <col min="1" max="1" width="5" style="9" customWidth="1"/>
    <col min="2" max="2" width="39" style="9" customWidth="1"/>
    <col min="3" max="3" width="26.5546875" style="9" customWidth="1"/>
    <col min="4" max="4" width="28.33203125" style="9" customWidth="1"/>
    <col min="5" max="5" width="8.6640625" style="9" customWidth="1"/>
    <col min="6" max="6" width="12.5546875" style="9" customWidth="1"/>
    <col min="7" max="7" width="11.109375" style="9" customWidth="1"/>
    <col min="8" max="8" width="31.109375" style="9" customWidth="1"/>
    <col min="9" max="9" width="13.44140625" style="9" customWidth="1"/>
    <col min="10" max="10" width="9.109375" style="9"/>
    <col min="11" max="11" width="13.6640625" style="9" customWidth="1"/>
    <col min="12" max="14" width="9.109375" style="9"/>
    <col min="15" max="15" width="17.5546875" style="9" customWidth="1"/>
    <col min="16" max="16" width="12.44140625" style="9" customWidth="1"/>
    <col min="17" max="16384" width="9.109375" style="9"/>
  </cols>
  <sheetData>
    <row r="2" spans="1:8" ht="13.95" customHeight="1" x14ac:dyDescent="0.25">
      <c r="A2" s="12"/>
      <c r="B2" s="850" t="s">
        <v>115</v>
      </c>
      <c r="C2" s="850"/>
      <c r="D2" s="850"/>
      <c r="E2" s="850"/>
    </row>
    <row r="3" spans="1:8" ht="21" customHeight="1" x14ac:dyDescent="0.25">
      <c r="A3" s="12"/>
      <c r="B3" s="851" t="s">
        <v>54</v>
      </c>
      <c r="C3" s="851"/>
      <c r="D3" s="851"/>
      <c r="E3" s="639"/>
    </row>
    <row r="4" spans="1:8" ht="17.399999999999999" customHeight="1" thickBot="1" x14ac:dyDescent="0.3">
      <c r="A4" s="12"/>
    </row>
    <row r="5" spans="1:8" ht="24" customHeight="1" thickBot="1" x14ac:dyDescent="0.3">
      <c r="A5" s="12"/>
      <c r="B5" s="846" t="s">
        <v>116</v>
      </c>
      <c r="C5" s="843" t="s">
        <v>117</v>
      </c>
      <c r="D5" s="844"/>
    </row>
    <row r="6" spans="1:8" ht="22.95" customHeight="1" thickBot="1" x14ac:dyDescent="0.3">
      <c r="A6" s="12"/>
      <c r="B6" s="848"/>
      <c r="C6" s="249" t="s">
        <v>87</v>
      </c>
      <c r="D6" s="249" t="s">
        <v>88</v>
      </c>
    </row>
    <row r="7" spans="1:8" ht="28.2" customHeight="1" x14ac:dyDescent="0.25">
      <c r="A7" s="12"/>
      <c r="B7" s="46" t="s">
        <v>118</v>
      </c>
      <c r="C7" s="58">
        <v>241745.9655039772</v>
      </c>
      <c r="D7" s="693">
        <v>501481.54210265464</v>
      </c>
      <c r="G7" s="11"/>
      <c r="H7" s="11"/>
    </row>
    <row r="8" spans="1:8" ht="28.2" customHeight="1" x14ac:dyDescent="0.25">
      <c r="A8" s="12"/>
      <c r="B8" s="47" t="s">
        <v>119</v>
      </c>
      <c r="C8" s="58">
        <v>1614280.3092904552</v>
      </c>
      <c r="D8" s="693">
        <v>1275916.7748457708</v>
      </c>
      <c r="G8" s="11"/>
      <c r="H8" s="11"/>
    </row>
    <row r="9" spans="1:8" ht="28.2" customHeight="1" x14ac:dyDescent="0.25">
      <c r="A9" s="12"/>
      <c r="B9" s="47" t="s">
        <v>120</v>
      </c>
      <c r="C9" s="58">
        <v>376321.67709645932</v>
      </c>
      <c r="D9" s="693">
        <v>424871.73215438193</v>
      </c>
      <c r="G9" s="11"/>
      <c r="H9" s="11"/>
    </row>
    <row r="10" spans="1:8" ht="28.2" customHeight="1" x14ac:dyDescent="0.25">
      <c r="A10" s="12"/>
      <c r="B10" s="47" t="s">
        <v>121</v>
      </c>
      <c r="C10" s="58">
        <v>554707.8298622861</v>
      </c>
      <c r="D10" s="693">
        <v>546446.99858803279</v>
      </c>
      <c r="G10" s="11"/>
      <c r="H10" s="11"/>
    </row>
    <row r="11" spans="1:8" ht="28.2" customHeight="1" x14ac:dyDescent="0.25">
      <c r="A11" s="12"/>
      <c r="B11" s="47" t="s">
        <v>122</v>
      </c>
      <c r="C11" s="58">
        <v>972042.0637774372</v>
      </c>
      <c r="D11" s="693">
        <v>1165710.1135542858</v>
      </c>
      <c r="G11" s="11"/>
      <c r="H11" s="11"/>
    </row>
    <row r="12" spans="1:8" ht="28.2" customHeight="1" x14ac:dyDescent="0.25">
      <c r="A12" s="12"/>
      <c r="B12" s="47" t="s">
        <v>123</v>
      </c>
      <c r="C12" s="58">
        <v>146422.32683341627</v>
      </c>
      <c r="D12" s="693">
        <v>159804.60086247875</v>
      </c>
      <c r="G12" s="11"/>
      <c r="H12" s="11"/>
    </row>
    <row r="13" spans="1:8" ht="28.2" customHeight="1" x14ac:dyDescent="0.25">
      <c r="A13" s="12"/>
      <c r="B13" s="47" t="s">
        <v>124</v>
      </c>
      <c r="C13" s="58">
        <v>482724.61361044087</v>
      </c>
      <c r="D13" s="693">
        <v>454766.58555088774</v>
      </c>
      <c r="G13" s="11"/>
      <c r="H13" s="11"/>
    </row>
    <row r="14" spans="1:8" ht="28.2" customHeight="1" x14ac:dyDescent="0.25">
      <c r="A14" s="12"/>
      <c r="B14" s="47" t="s">
        <v>125</v>
      </c>
      <c r="C14" s="58">
        <v>374600.20486083213</v>
      </c>
      <c r="D14" s="693">
        <v>388785.5170389532</v>
      </c>
      <c r="G14" s="11"/>
      <c r="H14" s="11"/>
    </row>
    <row r="15" spans="1:8" ht="28.2" customHeight="1" x14ac:dyDescent="0.25">
      <c r="A15" s="12"/>
      <c r="B15" s="47" t="s">
        <v>126</v>
      </c>
      <c r="C15" s="58">
        <v>82702.540578229949</v>
      </c>
      <c r="D15" s="693">
        <v>101954.05959930705</v>
      </c>
      <c r="G15" s="11"/>
      <c r="H15" s="11"/>
    </row>
    <row r="16" spans="1:8" ht="28.2" customHeight="1" x14ac:dyDescent="0.25">
      <c r="A16" s="12"/>
      <c r="B16" s="47" t="s">
        <v>127</v>
      </c>
      <c r="C16" s="58">
        <v>422907.10462489771</v>
      </c>
      <c r="D16" s="693">
        <v>337705.05861764017</v>
      </c>
      <c r="G16" s="11"/>
      <c r="H16" s="11"/>
    </row>
    <row r="17" spans="1:8" ht="28.2" customHeight="1" x14ac:dyDescent="0.25">
      <c r="A17" s="12"/>
      <c r="B17" s="47" t="s">
        <v>128</v>
      </c>
      <c r="C17" s="58">
        <v>752853.68020860152</v>
      </c>
      <c r="D17" s="693">
        <v>869158.90612184</v>
      </c>
      <c r="G17" s="11"/>
      <c r="H17" s="11"/>
    </row>
    <row r="18" spans="1:8" ht="28.2" customHeight="1" x14ac:dyDescent="0.25">
      <c r="A18" s="12"/>
      <c r="B18" s="47" t="s">
        <v>129</v>
      </c>
      <c r="C18" s="58">
        <v>720002.17646948865</v>
      </c>
      <c r="D18" s="693">
        <v>760566.9306910953</v>
      </c>
      <c r="G18" s="11"/>
      <c r="H18" s="11"/>
    </row>
    <row r="19" spans="1:8" ht="28.2" customHeight="1" x14ac:dyDescent="0.25">
      <c r="B19" s="47" t="s">
        <v>130</v>
      </c>
      <c r="C19" s="58">
        <v>1405930.5603200002</v>
      </c>
      <c r="D19" s="693">
        <v>1493604.54164</v>
      </c>
      <c r="G19" s="11"/>
      <c r="H19" s="11"/>
    </row>
    <row r="20" spans="1:8" ht="28.2" customHeight="1" x14ac:dyDescent="0.25">
      <c r="B20" s="47" t="s">
        <v>131</v>
      </c>
      <c r="C20" s="58">
        <v>543891.33012130472</v>
      </c>
      <c r="D20" s="693">
        <v>587387.76686970133</v>
      </c>
      <c r="G20" s="11"/>
      <c r="H20" s="11"/>
    </row>
    <row r="21" spans="1:8" ht="28.2" customHeight="1" x14ac:dyDescent="0.25">
      <c r="B21" s="47" t="s">
        <v>132</v>
      </c>
      <c r="C21" s="58">
        <v>5265067.8904894302</v>
      </c>
      <c r="D21" s="693">
        <v>4010296.9192020339</v>
      </c>
      <c r="G21" s="11"/>
      <c r="H21" s="11"/>
    </row>
    <row r="22" spans="1:8" ht="28.2" customHeight="1" x14ac:dyDescent="0.25">
      <c r="B22" s="47" t="s">
        <v>133</v>
      </c>
      <c r="C22" s="58">
        <v>30748.232206489804</v>
      </c>
      <c r="D22" s="693">
        <v>47432.69397</v>
      </c>
      <c r="G22" s="11"/>
      <c r="H22" s="11"/>
    </row>
    <row r="23" spans="1:8" ht="28.2" customHeight="1" thickBot="1" x14ac:dyDescent="0.3">
      <c r="B23" s="61" t="s">
        <v>93</v>
      </c>
      <c r="C23" s="62">
        <f>SUM(C7:C22)</f>
        <v>13986948.50585375</v>
      </c>
      <c r="D23" s="92">
        <f>SUM(D7:D22)</f>
        <v>13125890.741409063</v>
      </c>
      <c r="G23" s="11"/>
      <c r="H23" s="11"/>
    </row>
    <row r="24" spans="1:8" ht="16.2" customHeight="1" x14ac:dyDescent="0.25"/>
    <row r="25" spans="1:8" ht="17.399999999999999" customHeight="1" x14ac:dyDescent="0.25"/>
    <row r="26" spans="1:8" ht="20.100000000000001" customHeight="1" x14ac:dyDescent="0.25"/>
    <row r="27" spans="1:8" ht="20.100000000000001" customHeight="1" x14ac:dyDescent="0.25"/>
    <row r="28" spans="1:8" ht="20.100000000000001" customHeight="1" x14ac:dyDescent="0.25"/>
    <row r="29" spans="1:8" ht="20.100000000000001" customHeight="1" x14ac:dyDescent="0.25"/>
    <row r="30" spans="1:8" ht="20.100000000000001" customHeight="1" x14ac:dyDescent="0.25"/>
    <row r="31" spans="1:8" ht="20.100000000000001" customHeight="1" x14ac:dyDescent="0.25"/>
    <row r="32" spans="1:8" ht="20.100000000000001" customHeight="1" x14ac:dyDescent="0.25"/>
    <row r="33" spans="1:4" ht="20.100000000000001" customHeight="1" x14ac:dyDescent="0.25">
      <c r="A33" s="14"/>
      <c r="B33" s="15"/>
      <c r="C33" s="15"/>
      <c r="D33" s="15"/>
    </row>
    <row r="34" spans="1:4" ht="20.100000000000001" customHeight="1" x14ac:dyDescent="0.25">
      <c r="A34" s="15"/>
      <c r="B34" s="15"/>
      <c r="C34" s="15"/>
      <c r="D34" s="15"/>
    </row>
    <row r="35" spans="1:4" ht="20.100000000000001" customHeight="1" x14ac:dyDescent="0.25">
      <c r="A35" s="15"/>
      <c r="B35" s="15"/>
      <c r="C35" s="15"/>
      <c r="D35" s="15"/>
    </row>
    <row r="36" spans="1:4" ht="20.100000000000001" customHeight="1" x14ac:dyDescent="0.25">
      <c r="A36" s="15"/>
      <c r="B36" s="15"/>
      <c r="C36" s="15"/>
      <c r="D36" s="15"/>
    </row>
    <row r="37" spans="1:4" ht="20.100000000000001" customHeight="1" x14ac:dyDescent="0.25"/>
    <row r="38" spans="1:4" ht="20.100000000000001" customHeight="1" x14ac:dyDescent="0.25">
      <c r="B38" s="16"/>
      <c r="C38" s="16"/>
      <c r="D38" s="16"/>
    </row>
    <row r="39" spans="1:4" ht="20.100000000000001" customHeight="1" x14ac:dyDescent="0.25"/>
    <row r="40" spans="1:4" ht="20.100000000000001" customHeight="1" x14ac:dyDescent="0.25"/>
    <row r="41" spans="1:4" ht="20.100000000000001" customHeight="1" x14ac:dyDescent="0.25"/>
    <row r="42" spans="1:4" ht="20.100000000000001" customHeight="1" x14ac:dyDescent="0.25"/>
    <row r="43" spans="1:4" ht="20.100000000000001" customHeight="1" x14ac:dyDescent="0.25"/>
    <row r="44" spans="1:4" ht="20.100000000000001" customHeight="1" x14ac:dyDescent="0.25"/>
    <row r="45" spans="1:4" ht="20.100000000000001" customHeight="1" x14ac:dyDescent="0.25"/>
    <row r="46" spans="1:4" ht="20.100000000000001" customHeight="1" x14ac:dyDescent="0.25"/>
    <row r="47" spans="1:4" ht="20.100000000000001" customHeight="1" x14ac:dyDescent="0.25"/>
    <row r="48" spans="1:4" ht="20.100000000000001" customHeight="1" x14ac:dyDescent="0.25"/>
    <row r="49" spans="1:1" ht="20.100000000000001" customHeight="1" x14ac:dyDescent="0.25"/>
    <row r="50" spans="1:1" ht="20.100000000000001" customHeight="1" x14ac:dyDescent="0.25"/>
    <row r="51" spans="1:1" ht="20.100000000000001" customHeight="1" x14ac:dyDescent="0.25"/>
    <row r="52" spans="1:1" ht="20.100000000000001" customHeight="1" x14ac:dyDescent="0.25"/>
    <row r="53" spans="1:1" ht="20.100000000000001" customHeight="1" x14ac:dyDescent="0.25"/>
    <row r="54" spans="1:1" ht="20.100000000000001" customHeight="1" x14ac:dyDescent="0.25"/>
    <row r="55" spans="1:1" ht="20.100000000000001" customHeight="1" x14ac:dyDescent="0.25"/>
    <row r="56" spans="1:1" ht="20.100000000000001" customHeight="1" x14ac:dyDescent="0.25"/>
    <row r="57" spans="1:1" ht="20.100000000000001" customHeight="1" x14ac:dyDescent="0.25"/>
    <row r="58" spans="1:1" ht="20.100000000000001" customHeight="1" x14ac:dyDescent="0.25"/>
    <row r="59" spans="1:1" ht="20.100000000000001" customHeight="1" x14ac:dyDescent="0.25"/>
    <row r="60" spans="1:1" ht="20.100000000000001" customHeight="1" x14ac:dyDescent="0.25"/>
    <row r="61" spans="1:1" ht="20.100000000000001" customHeight="1" x14ac:dyDescent="0.25"/>
    <row r="62" spans="1:1" ht="20.100000000000001" customHeight="1" x14ac:dyDescent="0.25">
      <c r="A62" s="17"/>
    </row>
    <row r="63" spans="1:1" ht="20.100000000000001" customHeight="1" x14ac:dyDescent="0.25"/>
    <row r="64" spans="1:1"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spans="1:1" ht="20.100000000000001" customHeight="1" x14ac:dyDescent="0.25"/>
    <row r="82" spans="1:1" ht="20.100000000000001" customHeight="1" x14ac:dyDescent="0.25"/>
    <row r="83" spans="1:1" ht="20.100000000000001" customHeight="1" x14ac:dyDescent="0.25"/>
    <row r="84" spans="1:1" ht="20.100000000000001" customHeight="1" x14ac:dyDescent="0.25"/>
    <row r="85" spans="1:1" ht="20.100000000000001" customHeight="1" x14ac:dyDescent="0.25"/>
    <row r="86" spans="1:1" ht="20.100000000000001" customHeight="1" x14ac:dyDescent="0.25">
      <c r="A86" s="17"/>
    </row>
    <row r="87" spans="1:1" ht="20.100000000000001" customHeight="1" x14ac:dyDescent="0.25"/>
    <row r="88" spans="1:1" ht="20.100000000000001" customHeight="1" x14ac:dyDescent="0.25"/>
    <row r="89" spans="1:1" ht="20.100000000000001" customHeight="1" x14ac:dyDescent="0.25"/>
    <row r="90" spans="1:1" ht="20.100000000000001" customHeight="1" x14ac:dyDescent="0.25"/>
    <row r="91" spans="1:1" ht="20.100000000000001" customHeight="1" x14ac:dyDescent="0.25"/>
    <row r="92" spans="1:1" ht="20.100000000000001" customHeight="1" x14ac:dyDescent="0.25"/>
    <row r="93" spans="1:1" ht="20.100000000000001" customHeight="1" x14ac:dyDescent="0.25"/>
    <row r="94" spans="1:1" ht="20.100000000000001" customHeight="1" x14ac:dyDescent="0.25"/>
    <row r="95" spans="1:1" ht="20.100000000000001" customHeight="1" x14ac:dyDescent="0.25"/>
    <row r="96" spans="1:1" ht="20.100000000000001" customHeight="1" x14ac:dyDescent="0.25"/>
    <row r="97" spans="1:1" ht="20.100000000000001" customHeight="1" x14ac:dyDescent="0.25"/>
    <row r="98" spans="1:1" ht="20.100000000000001" customHeight="1" x14ac:dyDescent="0.25"/>
    <row r="99" spans="1:1" ht="20.100000000000001" customHeight="1" x14ac:dyDescent="0.25"/>
    <row r="100" spans="1:1" ht="20.100000000000001" customHeight="1" x14ac:dyDescent="0.25"/>
    <row r="101" spans="1:1" ht="20.100000000000001" customHeight="1" x14ac:dyDescent="0.25"/>
    <row r="102" spans="1:1" ht="20.100000000000001" customHeight="1" x14ac:dyDescent="0.25"/>
    <row r="103" spans="1:1" ht="20.100000000000001" customHeight="1" x14ac:dyDescent="0.25"/>
    <row r="104" spans="1:1" ht="20.100000000000001" customHeight="1" x14ac:dyDescent="0.25"/>
    <row r="105" spans="1:1" ht="20.100000000000001" customHeight="1" x14ac:dyDescent="0.25"/>
    <row r="106" spans="1:1" ht="20.100000000000001" customHeight="1" x14ac:dyDescent="0.25"/>
    <row r="107" spans="1:1" ht="20.100000000000001" customHeight="1" x14ac:dyDescent="0.25"/>
    <row r="108" spans="1:1" ht="20.100000000000001" customHeight="1" x14ac:dyDescent="0.25"/>
    <row r="109" spans="1:1" ht="20.100000000000001" customHeight="1" x14ac:dyDescent="0.25"/>
    <row r="110" spans="1:1" ht="20.100000000000001" customHeight="1" x14ac:dyDescent="0.25">
      <c r="A110" s="17"/>
    </row>
    <row r="111" spans="1:1" ht="20.100000000000001" customHeight="1" x14ac:dyDescent="0.25"/>
    <row r="112" spans="1:1"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spans="1:1" ht="20.100000000000001" customHeight="1" x14ac:dyDescent="0.25"/>
    <row r="146" spans="1:1" ht="20.100000000000001" customHeight="1" x14ac:dyDescent="0.25"/>
    <row r="147" spans="1:1" ht="20.100000000000001" customHeight="1" x14ac:dyDescent="0.25"/>
    <row r="148" spans="1:1" ht="20.100000000000001" customHeight="1" x14ac:dyDescent="0.25"/>
    <row r="149" spans="1:1" ht="20.100000000000001" customHeight="1" x14ac:dyDescent="0.25"/>
    <row r="150" spans="1:1" ht="20.100000000000001" customHeight="1" x14ac:dyDescent="0.25"/>
    <row r="151" spans="1:1" ht="20.100000000000001" customHeight="1" x14ac:dyDescent="0.25"/>
    <row r="152" spans="1:1" ht="20.100000000000001" customHeight="1" x14ac:dyDescent="0.25"/>
    <row r="153" spans="1:1" ht="20.100000000000001" customHeight="1" x14ac:dyDescent="0.25"/>
    <row r="154" spans="1:1" ht="20.100000000000001" customHeight="1" x14ac:dyDescent="0.25"/>
    <row r="155" spans="1:1" ht="20.100000000000001" customHeight="1" x14ac:dyDescent="0.25"/>
    <row r="156" spans="1:1" ht="20.100000000000001" customHeight="1" x14ac:dyDescent="0.25"/>
    <row r="157" spans="1:1" ht="20.100000000000001" customHeight="1" x14ac:dyDescent="0.25"/>
    <row r="158" spans="1:1" ht="20.100000000000001" customHeight="1" x14ac:dyDescent="0.25">
      <c r="A158" s="17"/>
    </row>
    <row r="159" spans="1:1" ht="20.100000000000001" customHeight="1" x14ac:dyDescent="0.25"/>
    <row r="160" spans="1:1"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row r="174" ht="20.100000000000001" customHeight="1" x14ac:dyDescent="0.25"/>
    <row r="175" ht="20.100000000000001" customHeight="1" x14ac:dyDescent="0.25"/>
    <row r="176" ht="20.100000000000001" customHeight="1" x14ac:dyDescent="0.25"/>
    <row r="177" spans="1:1" ht="20.100000000000001" customHeight="1" x14ac:dyDescent="0.25"/>
    <row r="178" spans="1:1" ht="20.100000000000001" customHeight="1" x14ac:dyDescent="0.25"/>
    <row r="179" spans="1:1" ht="20.100000000000001" customHeight="1" x14ac:dyDescent="0.25"/>
    <row r="180" spans="1:1" ht="20.100000000000001" customHeight="1" x14ac:dyDescent="0.25"/>
    <row r="181" spans="1:1" ht="20.100000000000001" customHeight="1" x14ac:dyDescent="0.25"/>
    <row r="182" spans="1:1" ht="20.100000000000001" customHeight="1" x14ac:dyDescent="0.25">
      <c r="A182" s="17"/>
    </row>
    <row r="183" spans="1:1" ht="20.100000000000001" customHeight="1" x14ac:dyDescent="0.25"/>
    <row r="184" spans="1:1" ht="20.100000000000001" customHeight="1" x14ac:dyDescent="0.25"/>
    <row r="185" spans="1:1" ht="20.100000000000001" customHeight="1" x14ac:dyDescent="0.25"/>
    <row r="186" spans="1:1" ht="20.100000000000001" customHeight="1" x14ac:dyDescent="0.25"/>
    <row r="187" spans="1:1" ht="20.100000000000001" customHeight="1" x14ac:dyDescent="0.25"/>
    <row r="188" spans="1:1" ht="20.100000000000001" customHeight="1" x14ac:dyDescent="0.25"/>
    <row r="189" spans="1:1" ht="20.100000000000001" customHeight="1" x14ac:dyDescent="0.25"/>
    <row r="190" spans="1:1" ht="20.100000000000001" customHeight="1" x14ac:dyDescent="0.25"/>
    <row r="191" spans="1:1" ht="20.100000000000001" customHeight="1" x14ac:dyDescent="0.25"/>
    <row r="192" spans="1:1" ht="20.100000000000001" customHeight="1" x14ac:dyDescent="0.25"/>
    <row r="193" spans="1:1" ht="20.100000000000001" customHeight="1" x14ac:dyDescent="0.25"/>
    <row r="194" spans="1:1" ht="20.100000000000001" customHeight="1" x14ac:dyDescent="0.25"/>
    <row r="195" spans="1:1" ht="20.100000000000001" customHeight="1" x14ac:dyDescent="0.25"/>
    <row r="196" spans="1:1" ht="20.100000000000001" customHeight="1" x14ac:dyDescent="0.25"/>
    <row r="197" spans="1:1" ht="20.100000000000001" customHeight="1" x14ac:dyDescent="0.25"/>
    <row r="198" spans="1:1" ht="20.100000000000001" customHeight="1" x14ac:dyDescent="0.25"/>
    <row r="199" spans="1:1" ht="20.100000000000001" customHeight="1" x14ac:dyDescent="0.25"/>
    <row r="200" spans="1:1" ht="20.100000000000001" customHeight="1" x14ac:dyDescent="0.25"/>
    <row r="201" spans="1:1" ht="20.100000000000001" customHeight="1" x14ac:dyDescent="0.25"/>
    <row r="202" spans="1:1" ht="20.100000000000001" customHeight="1" x14ac:dyDescent="0.25"/>
    <row r="203" spans="1:1" ht="20.100000000000001" customHeight="1" x14ac:dyDescent="0.25"/>
    <row r="204" spans="1:1" ht="20.100000000000001" customHeight="1" x14ac:dyDescent="0.25"/>
    <row r="205" spans="1:1" ht="20.100000000000001" customHeight="1" x14ac:dyDescent="0.25"/>
    <row r="206" spans="1:1" ht="20.100000000000001" customHeight="1" x14ac:dyDescent="0.25">
      <c r="A206" s="17"/>
    </row>
    <row r="207" spans="1:1" ht="20.100000000000001" customHeight="1" x14ac:dyDescent="0.25"/>
    <row r="208" spans="1:1"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2" ht="20.100000000000001" customHeight="1" x14ac:dyDescent="0.25"/>
    <row r="223" ht="20.100000000000001" customHeight="1" x14ac:dyDescent="0.25"/>
    <row r="224" ht="20.100000000000001" customHeight="1" x14ac:dyDescent="0.25"/>
    <row r="225" spans="1:1" ht="20.100000000000001" customHeight="1" x14ac:dyDescent="0.25"/>
    <row r="226" spans="1:1" ht="20.100000000000001" customHeight="1" x14ac:dyDescent="0.25"/>
    <row r="227" spans="1:1" ht="20.100000000000001" customHeight="1" x14ac:dyDescent="0.25"/>
    <row r="228" spans="1:1" ht="20.100000000000001" customHeight="1" x14ac:dyDescent="0.25"/>
    <row r="229" spans="1:1" ht="20.100000000000001" customHeight="1" x14ac:dyDescent="0.25"/>
    <row r="230" spans="1:1" ht="20.100000000000001" customHeight="1" x14ac:dyDescent="0.25">
      <c r="A230" s="18"/>
    </row>
    <row r="231" spans="1:1" ht="20.100000000000001" customHeight="1" x14ac:dyDescent="0.25">
      <c r="A231" s="19"/>
    </row>
    <row r="232" spans="1:1" ht="20.100000000000001" customHeight="1" x14ac:dyDescent="0.25">
      <c r="A232" s="19"/>
    </row>
    <row r="233" spans="1:1" ht="20.100000000000001" customHeight="1" x14ac:dyDescent="0.25">
      <c r="A233" s="19"/>
    </row>
    <row r="234" spans="1:1" ht="20.100000000000001" customHeight="1" x14ac:dyDescent="0.25">
      <c r="A234" s="19"/>
    </row>
    <row r="235" spans="1:1" ht="20.100000000000001" customHeight="1" x14ac:dyDescent="0.25">
      <c r="A235" s="19"/>
    </row>
    <row r="236" spans="1:1" ht="20.100000000000001" customHeight="1" x14ac:dyDescent="0.25">
      <c r="A236" s="19"/>
    </row>
    <row r="237" spans="1:1" ht="20.100000000000001" customHeight="1" x14ac:dyDescent="0.25">
      <c r="A237" s="19"/>
    </row>
    <row r="238" spans="1:1" ht="20.100000000000001" customHeight="1" x14ac:dyDescent="0.25">
      <c r="A238" s="19"/>
    </row>
    <row r="239" spans="1:1" ht="20.100000000000001" customHeight="1" x14ac:dyDescent="0.25">
      <c r="A239" s="19"/>
    </row>
    <row r="240" spans="1:1" ht="20.100000000000001" customHeight="1" x14ac:dyDescent="0.25">
      <c r="A240" s="19"/>
    </row>
    <row r="241" spans="1:1" ht="20.100000000000001" customHeight="1" x14ac:dyDescent="0.25">
      <c r="A241" s="19"/>
    </row>
    <row r="242" spans="1:1" ht="20.100000000000001" customHeight="1" x14ac:dyDescent="0.25">
      <c r="A242" s="19"/>
    </row>
    <row r="243" spans="1:1" ht="20.100000000000001" customHeight="1" x14ac:dyDescent="0.25"/>
    <row r="244" spans="1:1" ht="20.100000000000001" customHeight="1" x14ac:dyDescent="0.25"/>
    <row r="245" spans="1:1" ht="20.100000000000001" customHeight="1" x14ac:dyDescent="0.25"/>
    <row r="246" spans="1:1" ht="20.100000000000001" customHeight="1" x14ac:dyDescent="0.25"/>
    <row r="247" spans="1:1" ht="20.100000000000001" customHeight="1" x14ac:dyDescent="0.25"/>
    <row r="248" spans="1:1" ht="20.100000000000001" customHeight="1" x14ac:dyDescent="0.25"/>
    <row r="249" spans="1:1" ht="20.100000000000001" customHeight="1" x14ac:dyDescent="0.25"/>
    <row r="250" spans="1:1" ht="20.100000000000001" customHeight="1" x14ac:dyDescent="0.25"/>
    <row r="251" spans="1:1" ht="20.100000000000001" customHeight="1" x14ac:dyDescent="0.25"/>
    <row r="252" spans="1:1" ht="20.100000000000001" customHeight="1" x14ac:dyDescent="0.25"/>
    <row r="253" spans="1:1" ht="20.100000000000001" customHeight="1" x14ac:dyDescent="0.25"/>
    <row r="254" spans="1:1" ht="20.100000000000001" customHeight="1" x14ac:dyDescent="0.25">
      <c r="A254" s="18"/>
    </row>
    <row r="255" spans="1:1" ht="20.100000000000001" customHeight="1" x14ac:dyDescent="0.25"/>
    <row r="256" spans="1:1"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spans="1:1" ht="20.100000000000001" customHeight="1" x14ac:dyDescent="0.25"/>
    <row r="274" spans="1:1" ht="20.100000000000001" customHeight="1" x14ac:dyDescent="0.25"/>
    <row r="275" spans="1:1" ht="20.100000000000001" customHeight="1" x14ac:dyDescent="0.25"/>
    <row r="276" spans="1:1" ht="20.100000000000001" customHeight="1" x14ac:dyDescent="0.25"/>
    <row r="277" spans="1:1" ht="20.100000000000001" customHeight="1" x14ac:dyDescent="0.25"/>
    <row r="278" spans="1:1" ht="20.100000000000001" customHeight="1" x14ac:dyDescent="0.25">
      <c r="A278" s="17"/>
    </row>
    <row r="279" spans="1:1" ht="20.100000000000001" customHeight="1" x14ac:dyDescent="0.25"/>
    <row r="280" spans="1:1" ht="20.100000000000001" customHeight="1" x14ac:dyDescent="0.25"/>
    <row r="281" spans="1:1" ht="20.100000000000001" customHeight="1" x14ac:dyDescent="0.25"/>
    <row r="282" spans="1:1" ht="20.100000000000001" customHeight="1" x14ac:dyDescent="0.25"/>
    <row r="283" spans="1:1" ht="20.100000000000001" customHeight="1" x14ac:dyDescent="0.25"/>
    <row r="284" spans="1:1" ht="20.100000000000001" customHeight="1" x14ac:dyDescent="0.25"/>
    <row r="285" spans="1:1" ht="20.100000000000001" customHeight="1" x14ac:dyDescent="0.25"/>
    <row r="286" spans="1:1" ht="20.100000000000001" customHeight="1" x14ac:dyDescent="0.25"/>
    <row r="287" spans="1:1" ht="20.100000000000001" customHeight="1" x14ac:dyDescent="0.25"/>
    <row r="288" spans="1:1" ht="20.100000000000001" customHeight="1" x14ac:dyDescent="0.25"/>
    <row r="289" spans="1:1" ht="20.100000000000001" customHeight="1" x14ac:dyDescent="0.25"/>
    <row r="290" spans="1:1" ht="20.100000000000001" customHeight="1" x14ac:dyDescent="0.25"/>
    <row r="291" spans="1:1" ht="20.100000000000001" customHeight="1" x14ac:dyDescent="0.25"/>
    <row r="292" spans="1:1" ht="20.100000000000001" customHeight="1" x14ac:dyDescent="0.25"/>
    <row r="293" spans="1:1" ht="20.100000000000001" customHeight="1" x14ac:dyDescent="0.25"/>
    <row r="294" spans="1:1" ht="20.100000000000001" customHeight="1" x14ac:dyDescent="0.25"/>
    <row r="295" spans="1:1" ht="20.100000000000001" customHeight="1" x14ac:dyDescent="0.25"/>
    <row r="296" spans="1:1" ht="20.100000000000001" customHeight="1" x14ac:dyDescent="0.25"/>
    <row r="297" spans="1:1" ht="20.100000000000001" customHeight="1" x14ac:dyDescent="0.25"/>
    <row r="298" spans="1:1" ht="20.100000000000001" customHeight="1" x14ac:dyDescent="0.25"/>
    <row r="299" spans="1:1" ht="20.100000000000001" customHeight="1" x14ac:dyDescent="0.25"/>
    <row r="300" spans="1:1" ht="20.100000000000001" customHeight="1" x14ac:dyDescent="0.25"/>
    <row r="301" spans="1:1" ht="20.100000000000001" customHeight="1" x14ac:dyDescent="0.25"/>
    <row r="302" spans="1:1" ht="20.100000000000001" customHeight="1" x14ac:dyDescent="0.25">
      <c r="A302" s="18"/>
    </row>
    <row r="303" spans="1:1" ht="20.100000000000001" customHeight="1" x14ac:dyDescent="0.25"/>
    <row r="304" spans="1:1"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spans="1:1" ht="20.100000000000001" customHeight="1" x14ac:dyDescent="0.25"/>
    <row r="322" spans="1:1" ht="20.100000000000001" customHeight="1" x14ac:dyDescent="0.25"/>
    <row r="323" spans="1:1" ht="20.100000000000001" customHeight="1" x14ac:dyDescent="0.25"/>
    <row r="324" spans="1:1" ht="20.100000000000001" customHeight="1" x14ac:dyDescent="0.25"/>
    <row r="325" spans="1:1" ht="20.100000000000001" customHeight="1" x14ac:dyDescent="0.25"/>
    <row r="326" spans="1:1" ht="20.100000000000001" customHeight="1" x14ac:dyDescent="0.25">
      <c r="A326" s="18"/>
    </row>
    <row r="327" spans="1:1" ht="20.100000000000001" customHeight="1" x14ac:dyDescent="0.25"/>
    <row r="328" spans="1:1" ht="20.100000000000001" customHeight="1" x14ac:dyDescent="0.25"/>
    <row r="329" spans="1:1" ht="20.100000000000001" customHeight="1" x14ac:dyDescent="0.25"/>
    <row r="330" spans="1:1" ht="20.100000000000001" customHeight="1" x14ac:dyDescent="0.25"/>
    <row r="331" spans="1:1" ht="20.100000000000001" customHeight="1" x14ac:dyDescent="0.25"/>
    <row r="332" spans="1:1" ht="20.100000000000001" customHeight="1" x14ac:dyDescent="0.25"/>
    <row r="333" spans="1:1" ht="20.100000000000001" customHeight="1" x14ac:dyDescent="0.25"/>
    <row r="334" spans="1:1" ht="20.100000000000001" customHeight="1" x14ac:dyDescent="0.25"/>
    <row r="335" spans="1:1" ht="20.100000000000001" customHeight="1" x14ac:dyDescent="0.25"/>
    <row r="336" spans="1:1" ht="20.100000000000001" customHeight="1" x14ac:dyDescent="0.25"/>
    <row r="337" spans="1:1" ht="20.100000000000001" customHeight="1" x14ac:dyDescent="0.25"/>
    <row r="338" spans="1:1" ht="20.100000000000001" customHeight="1" x14ac:dyDescent="0.25"/>
    <row r="339" spans="1:1" ht="20.100000000000001" customHeight="1" x14ac:dyDescent="0.25"/>
    <row r="340" spans="1:1" ht="20.100000000000001" customHeight="1" x14ac:dyDescent="0.25"/>
    <row r="341" spans="1:1" ht="20.100000000000001" customHeight="1" x14ac:dyDescent="0.25"/>
    <row r="342" spans="1:1" ht="20.100000000000001" customHeight="1" x14ac:dyDescent="0.25"/>
    <row r="343" spans="1:1" ht="20.100000000000001" customHeight="1" x14ac:dyDescent="0.25"/>
    <row r="344" spans="1:1" ht="20.100000000000001" customHeight="1" x14ac:dyDescent="0.25"/>
    <row r="345" spans="1:1" ht="20.100000000000001" customHeight="1" x14ac:dyDescent="0.25"/>
    <row r="346" spans="1:1" ht="20.100000000000001" customHeight="1" x14ac:dyDescent="0.25"/>
    <row r="347" spans="1:1" ht="20.100000000000001" customHeight="1" x14ac:dyDescent="0.25"/>
    <row r="348" spans="1:1" ht="20.100000000000001" customHeight="1" x14ac:dyDescent="0.25"/>
    <row r="349" spans="1:1" ht="20.100000000000001" customHeight="1" x14ac:dyDescent="0.25"/>
    <row r="350" spans="1:1" ht="20.100000000000001" customHeight="1" x14ac:dyDescent="0.25">
      <c r="A350" s="17"/>
    </row>
    <row r="351" spans="1:1" ht="20.100000000000001" customHeight="1" x14ac:dyDescent="0.25"/>
    <row r="352" spans="1:1"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spans="1:1" ht="20.100000000000001" customHeight="1" x14ac:dyDescent="0.25"/>
    <row r="370" spans="1:1" ht="20.100000000000001" customHeight="1" x14ac:dyDescent="0.25"/>
    <row r="371" spans="1:1" ht="20.100000000000001" customHeight="1" x14ac:dyDescent="0.25"/>
    <row r="372" spans="1:1" ht="20.100000000000001" customHeight="1" x14ac:dyDescent="0.25"/>
    <row r="373" spans="1:1" ht="20.100000000000001" customHeight="1" x14ac:dyDescent="0.25"/>
    <row r="374" spans="1:1" ht="20.100000000000001" customHeight="1" x14ac:dyDescent="0.25">
      <c r="A374" s="18"/>
    </row>
    <row r="375" spans="1:1" ht="20.100000000000001" customHeight="1" x14ac:dyDescent="0.25">
      <c r="A375" s="15"/>
    </row>
    <row r="376" spans="1:1" ht="20.100000000000001" customHeight="1" x14ac:dyDescent="0.25">
      <c r="A376" s="19"/>
    </row>
    <row r="377" spans="1:1" ht="20.100000000000001" customHeight="1" x14ac:dyDescent="0.25">
      <c r="A377" s="19"/>
    </row>
    <row r="378" spans="1:1" ht="20.100000000000001" customHeight="1" x14ac:dyDescent="0.25">
      <c r="A378" s="19"/>
    </row>
    <row r="379" spans="1:1" ht="20.100000000000001" customHeight="1" x14ac:dyDescent="0.25">
      <c r="A379" s="19"/>
    </row>
    <row r="380" spans="1:1" ht="20.100000000000001" customHeight="1" x14ac:dyDescent="0.25">
      <c r="A380" s="19"/>
    </row>
    <row r="381" spans="1:1" ht="20.100000000000001" customHeight="1" x14ac:dyDescent="0.25">
      <c r="A381" s="19"/>
    </row>
    <row r="382" spans="1:1" ht="20.100000000000001" customHeight="1" x14ac:dyDescent="0.25">
      <c r="A382" s="19"/>
    </row>
    <row r="383" spans="1:1" ht="20.100000000000001" customHeight="1" x14ac:dyDescent="0.25">
      <c r="A383" s="19"/>
    </row>
    <row r="384" spans="1:1" ht="20.100000000000001" customHeight="1" x14ac:dyDescent="0.25">
      <c r="A384" s="19"/>
    </row>
    <row r="385" spans="1:1" ht="20.100000000000001" customHeight="1" x14ac:dyDescent="0.25">
      <c r="A385" s="19"/>
    </row>
    <row r="386" spans="1:1" ht="20.100000000000001" customHeight="1" x14ac:dyDescent="0.25">
      <c r="A386" s="19"/>
    </row>
    <row r="387" spans="1:1" ht="20.100000000000001" customHeight="1" x14ac:dyDescent="0.25">
      <c r="A387" s="19"/>
    </row>
    <row r="388" spans="1:1" ht="20.100000000000001" customHeight="1" x14ac:dyDescent="0.25">
      <c r="A388" s="19"/>
    </row>
    <row r="389" spans="1:1" ht="20.100000000000001" customHeight="1" x14ac:dyDescent="0.25">
      <c r="A389" s="19"/>
    </row>
    <row r="390" spans="1:1" ht="20.100000000000001" customHeight="1" x14ac:dyDescent="0.25">
      <c r="A390" s="19"/>
    </row>
    <row r="391" spans="1:1" ht="20.100000000000001" customHeight="1" x14ac:dyDescent="0.25">
      <c r="A391" s="19"/>
    </row>
    <row r="392" spans="1:1" ht="20.100000000000001" customHeight="1" x14ac:dyDescent="0.25"/>
    <row r="393" spans="1:1" ht="20.100000000000001" customHeight="1" x14ac:dyDescent="0.25"/>
    <row r="394" spans="1:1" ht="20.100000000000001" customHeight="1" x14ac:dyDescent="0.25"/>
    <row r="395" spans="1:1" ht="20.100000000000001" customHeight="1" x14ac:dyDescent="0.25"/>
    <row r="396" spans="1:1" ht="20.100000000000001" customHeight="1" x14ac:dyDescent="0.25"/>
    <row r="397" spans="1:1" ht="20.100000000000001" customHeight="1" x14ac:dyDescent="0.25"/>
    <row r="398" spans="1:1" ht="20.100000000000001" customHeight="1" x14ac:dyDescent="0.25">
      <c r="A398" s="20"/>
    </row>
    <row r="399" spans="1:1" ht="20.100000000000001" customHeight="1" x14ac:dyDescent="0.25"/>
    <row r="400" spans="1:1"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sheetData>
  <mergeCells count="4">
    <mergeCell ref="B2:E2"/>
    <mergeCell ref="B5:B6"/>
    <mergeCell ref="C5:D5"/>
    <mergeCell ref="B3:D3"/>
  </mergeCells>
  <pageMargins left="0.7" right="0.7" top="0.75" bottom="0.75" header="0.3" footer="0.3"/>
  <pageSetup scale="56" orientation="portrait" r:id="rId1"/>
  <rowBreaks count="1" manualBreakCount="1">
    <brk id="2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H14"/>
  <sheetViews>
    <sheetView showGridLines="0" view="pageBreakPreview" zoomScale="90" zoomScaleNormal="100" zoomScaleSheetLayoutView="90" workbookViewId="0">
      <selection activeCell="N14" sqref="N14"/>
    </sheetView>
  </sheetViews>
  <sheetFormatPr defaultColWidth="9.109375" defaultRowHeight="13.2" x14ac:dyDescent="0.25"/>
  <cols>
    <col min="1" max="1" width="3.6640625" style="9" customWidth="1"/>
    <col min="2" max="2" width="19" style="9" customWidth="1"/>
    <col min="3" max="7" width="20.6640625" style="9" customWidth="1"/>
    <col min="8" max="8" width="6.6640625" style="9" customWidth="1"/>
    <col min="9" max="9" width="11.5546875" style="9" customWidth="1"/>
    <col min="10" max="10" width="10.5546875" style="9" customWidth="1"/>
    <col min="11" max="12" width="9.109375" style="9"/>
    <col min="13" max="13" width="12.33203125" style="9" customWidth="1"/>
    <col min="14" max="16384" width="9.109375" style="9"/>
  </cols>
  <sheetData>
    <row r="1" spans="2:8" x14ac:dyDescent="0.25">
      <c r="B1" s="10"/>
    </row>
    <row r="2" spans="2:8" ht="16.8" customHeight="1" x14ac:dyDescent="0.25">
      <c r="B2" s="641" t="s">
        <v>134</v>
      </c>
      <c r="C2" s="641"/>
      <c r="D2" s="641"/>
      <c r="E2" s="641"/>
      <c r="F2" s="641"/>
      <c r="G2" s="641"/>
      <c r="H2" s="640"/>
    </row>
    <row r="3" spans="2:8" ht="17.399999999999999" customHeight="1" x14ac:dyDescent="0.25">
      <c r="B3" s="851" t="s">
        <v>55</v>
      </c>
      <c r="C3" s="851"/>
      <c r="D3" s="851"/>
      <c r="E3" s="851"/>
      <c r="F3" s="851"/>
      <c r="G3" s="851"/>
      <c r="H3" s="260"/>
    </row>
    <row r="4" spans="2:8" ht="13.8" thickBot="1" x14ac:dyDescent="0.3"/>
    <row r="5" spans="2:8" ht="27" customHeight="1" thickBot="1" x14ac:dyDescent="0.3">
      <c r="B5" s="846" t="s">
        <v>97</v>
      </c>
      <c r="C5" s="843" t="s">
        <v>135</v>
      </c>
      <c r="D5" s="849"/>
      <c r="E5" s="849"/>
      <c r="F5" s="849"/>
      <c r="G5" s="844"/>
    </row>
    <row r="6" spans="2:8" ht="25.2" customHeight="1" thickBot="1" x14ac:dyDescent="0.3">
      <c r="B6" s="848"/>
      <c r="C6" s="249">
        <v>2020</v>
      </c>
      <c r="D6" s="249">
        <v>2021</v>
      </c>
      <c r="E6" s="249">
        <v>2022</v>
      </c>
      <c r="F6" s="249" t="s">
        <v>87</v>
      </c>
      <c r="G6" s="249" t="s">
        <v>88</v>
      </c>
      <c r="H6" s="293"/>
    </row>
    <row r="7" spans="2:8" ht="30" customHeight="1" x14ac:dyDescent="0.25">
      <c r="B7" s="55" t="s">
        <v>101</v>
      </c>
      <c r="C7" s="58">
        <v>220196</v>
      </c>
      <c r="D7" s="58">
        <v>236361</v>
      </c>
      <c r="E7" s="58">
        <v>235204</v>
      </c>
      <c r="F7" s="58">
        <v>200188</v>
      </c>
      <c r="G7" s="693">
        <v>206202</v>
      </c>
    </row>
    <row r="8" spans="2:8" ht="30" customHeight="1" x14ac:dyDescent="0.25">
      <c r="B8" s="56" t="s">
        <v>102</v>
      </c>
      <c r="C8" s="58">
        <v>137093</v>
      </c>
      <c r="D8" s="58">
        <v>160258</v>
      </c>
      <c r="E8" s="58">
        <v>159900</v>
      </c>
      <c r="F8" s="58">
        <v>162133</v>
      </c>
      <c r="G8" s="693">
        <v>170082</v>
      </c>
    </row>
    <row r="9" spans="2:8" ht="30" customHeight="1" x14ac:dyDescent="0.25">
      <c r="B9" s="56" t="s">
        <v>103</v>
      </c>
      <c r="C9" s="58">
        <v>5917348</v>
      </c>
      <c r="D9" s="58">
        <v>5957037</v>
      </c>
      <c r="E9" s="58">
        <v>5715815</v>
      </c>
      <c r="F9" s="58">
        <v>5758589</v>
      </c>
      <c r="G9" s="693">
        <v>5780997</v>
      </c>
    </row>
    <row r="10" spans="2:8" ht="30" customHeight="1" x14ac:dyDescent="0.25">
      <c r="B10" s="56" t="s">
        <v>136</v>
      </c>
      <c r="C10" s="58">
        <v>3067955</v>
      </c>
      <c r="D10" s="58">
        <v>3285221</v>
      </c>
      <c r="E10" s="58">
        <v>3343658</v>
      </c>
      <c r="F10" s="58">
        <v>3423553</v>
      </c>
      <c r="G10" s="693">
        <v>3639233</v>
      </c>
    </row>
    <row r="11" spans="2:8" ht="30" customHeight="1" x14ac:dyDescent="0.25">
      <c r="B11" s="56" t="s">
        <v>137</v>
      </c>
      <c r="C11" s="58">
        <v>2849393</v>
      </c>
      <c r="D11" s="58">
        <v>2671816</v>
      </c>
      <c r="E11" s="58">
        <v>2372157</v>
      </c>
      <c r="F11" s="58">
        <v>2335036</v>
      </c>
      <c r="G11" s="693">
        <v>2141764</v>
      </c>
    </row>
    <row r="12" spans="2:8" ht="30" customHeight="1" x14ac:dyDescent="0.25">
      <c r="B12" s="56" t="s">
        <v>104</v>
      </c>
      <c r="C12" s="58">
        <v>28985</v>
      </c>
      <c r="D12" s="58">
        <v>31336</v>
      </c>
      <c r="E12" s="58">
        <v>35124</v>
      </c>
      <c r="F12" s="58">
        <v>43517</v>
      </c>
      <c r="G12" s="693">
        <v>40380</v>
      </c>
    </row>
    <row r="13" spans="2:8" ht="30" customHeight="1" x14ac:dyDescent="0.25">
      <c r="B13" s="59" t="s">
        <v>105</v>
      </c>
      <c r="C13" s="60">
        <v>235933</v>
      </c>
      <c r="D13" s="60">
        <v>235238</v>
      </c>
      <c r="E13" s="60">
        <v>306573</v>
      </c>
      <c r="F13" s="60">
        <v>264620</v>
      </c>
      <c r="G13" s="703">
        <v>249897</v>
      </c>
    </row>
    <row r="14" spans="2:8" ht="30" customHeight="1" thickBot="1" x14ac:dyDescent="0.3">
      <c r="B14" s="61" t="s">
        <v>93</v>
      </c>
      <c r="C14" s="62">
        <v>6539555</v>
      </c>
      <c r="D14" s="62">
        <v>6620230</v>
      </c>
      <c r="E14" s="62">
        <v>6452616</v>
      </c>
      <c r="F14" s="62">
        <v>6429047</v>
      </c>
      <c r="G14" s="92">
        <v>6447558</v>
      </c>
    </row>
  </sheetData>
  <mergeCells count="3">
    <mergeCell ref="B5:B6"/>
    <mergeCell ref="C5:G5"/>
    <mergeCell ref="B3:G3"/>
  </mergeCells>
  <pageMargins left="0.7" right="0.7" top="0.75" bottom="0.75" header="0.3" footer="0.3"/>
  <pageSetup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Cover</vt:lpstr>
      <vt:lpstr>Abbreviations</vt:lpstr>
      <vt:lpstr>Notes</vt:lpstr>
      <vt:lpstr>Content</vt:lpstr>
      <vt:lpstr>1.Market Share</vt:lpstr>
      <vt:lpstr>2.GWP - Segment Wise</vt:lpstr>
      <vt:lpstr>3.Reinsurance &amp; Retention </vt:lpstr>
      <vt:lpstr>4.GWP - Misc. Insurance</vt:lpstr>
      <vt:lpstr>5.Number of Policies </vt:lpstr>
      <vt:lpstr>6.Policies Inforce </vt:lpstr>
      <vt:lpstr>7.Expense Analysis -overall</vt:lpstr>
      <vt:lpstr>8.Expense Analysis - Classwise</vt:lpstr>
      <vt:lpstr>9. Claims settlements</vt:lpstr>
      <vt:lpstr>10.Concentration of assets I</vt:lpstr>
      <vt:lpstr>11.Concentration of assest II</vt:lpstr>
      <vt:lpstr>12. Credit Quality</vt:lpstr>
      <vt:lpstr>13.TAC and CAR</vt:lpstr>
      <vt:lpstr>14.TAC</vt:lpstr>
      <vt:lpstr>15.RCR </vt:lpstr>
      <vt:lpstr>16. GWP Class &amp; Com. Wise </vt:lpstr>
      <vt:lpstr>17. Retention  </vt:lpstr>
      <vt:lpstr>18. Reinsurance Premium</vt:lpstr>
      <vt:lpstr>19. Earned premium</vt:lpstr>
      <vt:lpstr>20.Concen Assets-Companywis </vt:lpstr>
      <vt:lpstr>21.TAC,CAR,RCR </vt:lpstr>
      <vt:lpstr>22. TAC</vt:lpstr>
      <vt:lpstr>23. RCR</vt:lpstr>
      <vt:lpstr>24. Claims Incurred</vt:lpstr>
      <vt:lpstr>25. Combined Ratio-Com wise</vt:lpstr>
      <vt:lpstr>26. BS 2024 </vt:lpstr>
      <vt:lpstr>27. BS 2023 </vt:lpstr>
      <vt:lpstr>28. P &amp; L - 2024</vt:lpstr>
      <vt:lpstr>29.P &amp; L- 2023 </vt:lpstr>
      <vt:lpstr>'1.Market Share'!Print_Area</vt:lpstr>
      <vt:lpstr>'10.Concentration of assets I'!Print_Area</vt:lpstr>
      <vt:lpstr>'11.Concentration of assest II'!Print_Area</vt:lpstr>
      <vt:lpstr>'12. Credit Quality'!Print_Area</vt:lpstr>
      <vt:lpstr>'13.TAC and CAR'!Print_Area</vt:lpstr>
      <vt:lpstr>'14.TAC'!Print_Area</vt:lpstr>
      <vt:lpstr>'15.RCR '!Print_Area</vt:lpstr>
      <vt:lpstr>'16. GWP Class &amp; Com. Wise '!Print_Area</vt:lpstr>
      <vt:lpstr>'17. Retention  '!Print_Area</vt:lpstr>
      <vt:lpstr>'18. Reinsurance Premium'!Print_Area</vt:lpstr>
      <vt:lpstr>'19. Earned premium'!Print_Area</vt:lpstr>
      <vt:lpstr>'2.GWP - Segment Wise'!Print_Area</vt:lpstr>
      <vt:lpstr>'20.Concen Assets-Companywis '!Print_Area</vt:lpstr>
      <vt:lpstr>'21.TAC,CAR,RCR '!Print_Area</vt:lpstr>
      <vt:lpstr>'22. TAC'!Print_Area</vt:lpstr>
      <vt:lpstr>'23. RCR'!Print_Area</vt:lpstr>
      <vt:lpstr>'24. Claims Incurred'!Print_Area</vt:lpstr>
      <vt:lpstr>'25. Combined Ratio-Com wise'!Print_Area</vt:lpstr>
      <vt:lpstr>'26. BS 2024 '!Print_Area</vt:lpstr>
      <vt:lpstr>'27. BS 2023 '!Print_Area</vt:lpstr>
      <vt:lpstr>'28. P &amp; L - 2024'!Print_Area</vt:lpstr>
      <vt:lpstr>'29.P &amp; L- 2023 '!Print_Area</vt:lpstr>
      <vt:lpstr>'3.Reinsurance &amp; Retention '!Print_Area</vt:lpstr>
      <vt:lpstr>'4.GWP - Misc. Insurance'!Print_Area</vt:lpstr>
      <vt:lpstr>'5.Number of Policies '!Print_Area</vt:lpstr>
      <vt:lpstr>'6.Policies Inforce '!Print_Area</vt:lpstr>
      <vt:lpstr>'7.Expense Analysis -overall'!Print_Area</vt:lpstr>
      <vt:lpstr>'8.Expense Analysis - Classwise'!Print_Area</vt:lpstr>
      <vt:lpstr>'9. Claims settlements'!Print_Area</vt:lpstr>
      <vt:lpstr>Abbreviations!Print_Area</vt:lpstr>
      <vt:lpstr>Content!Print_Area</vt:lpstr>
      <vt:lpstr>Cover!Print_Area</vt:lpstr>
      <vt:lpstr>Notes!Print_Area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malin vijayantha</dc:creator>
  <cp:keywords/>
  <dc:description/>
  <cp:lastModifiedBy>malin vijayantha</cp:lastModifiedBy>
  <cp:revision/>
  <dcterms:created xsi:type="dcterms:W3CDTF">2024-10-24T08:11:31Z</dcterms:created>
  <dcterms:modified xsi:type="dcterms:W3CDTF">2025-07-01T04:27:44Z</dcterms:modified>
  <cp:category/>
  <cp:contentStatus/>
</cp:coreProperties>
</file>